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JanPrucek\Desktop\Příloha 3) Soupis prací (město Hlinsko)\"/>
    </mc:Choice>
  </mc:AlternateContent>
  <xr:revisionPtr revIDLastSave="0" documentId="8_{CB7C1C8E-8C58-4A97-BB40-F726CEEF0FC7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ace stavby" sheetId="1" r:id="rId1"/>
    <sheet name="767-01 - IO 01 - Dešťová ..." sheetId="2" r:id="rId2"/>
    <sheet name="767-10 - VON - Vedlejší a..." sheetId="4" r:id="rId3"/>
  </sheets>
  <definedNames>
    <definedName name="_xlnm._FilterDatabase" localSheetId="1" hidden="1">'767-01 - IO 01 - Dešťová ...'!$C$88:$K$516</definedName>
    <definedName name="_xlnm._FilterDatabase" localSheetId="2" hidden="1">'767-10 - VON - Vedlejší a...'!$C$84:$K$115</definedName>
    <definedName name="_xlnm.Print_Titles" localSheetId="1">'767-01 - IO 01 - Dešťová ...'!$88:$88</definedName>
    <definedName name="_xlnm.Print_Titles" localSheetId="2">'767-10 - VON - Vedlejší a...'!$84:$84</definedName>
    <definedName name="_xlnm.Print_Titles" localSheetId="0">'Rekapitulace stavby'!$52:$52</definedName>
    <definedName name="_xlnm.Print_Area" localSheetId="1">'767-01 - IO 01 - Dešťová ...'!$C$4:$J$39,'767-01 - IO 01 - Dešťová ...'!$C$45:$J$70,'767-01 - IO 01 - Dešťová ...'!$C$76:$K$516</definedName>
    <definedName name="_xlnm.Print_Area" localSheetId="2">'767-10 - VON - Vedlejší a...'!$C$4:$J$39,'767-10 - VON - Vedlejší a...'!$C$45:$J$66,'767-10 - VON - Vedlejší a...'!$C$72:$K$115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6" i="1"/>
  <c r="J35" i="4"/>
  <c r="AX56" i="1" s="1"/>
  <c r="BI114" i="4"/>
  <c r="BH114" i="4"/>
  <c r="BG114" i="4"/>
  <c r="BF114" i="4"/>
  <c r="T114" i="4"/>
  <c r="R114" i="4"/>
  <c r="P114" i="4"/>
  <c r="BK114" i="4"/>
  <c r="J114" i="4"/>
  <c r="BE114" i="4" s="1"/>
  <c r="BI112" i="4"/>
  <c r="BH112" i="4"/>
  <c r="BG112" i="4"/>
  <c r="BF112" i="4"/>
  <c r="T112" i="4"/>
  <c r="R112" i="4"/>
  <c r="R111" i="4" s="1"/>
  <c r="P112" i="4"/>
  <c r="BK112" i="4"/>
  <c r="J112" i="4"/>
  <c r="BE112" i="4" s="1"/>
  <c r="BI109" i="4"/>
  <c r="BH109" i="4"/>
  <c r="BG109" i="4"/>
  <c r="BF109" i="4"/>
  <c r="T109" i="4"/>
  <c r="T108" i="4" s="1"/>
  <c r="R109" i="4"/>
  <c r="R108" i="4" s="1"/>
  <c r="P109" i="4"/>
  <c r="P108" i="4" s="1"/>
  <c r="BK109" i="4"/>
  <c r="BK108" i="4" s="1"/>
  <c r="J108" i="4" s="1"/>
  <c r="J64" i="4" s="1"/>
  <c r="J109" i="4"/>
  <c r="BE109" i="4" s="1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T104" i="4"/>
  <c r="R104" i="4"/>
  <c r="R103" i="4" s="1"/>
  <c r="P104" i="4"/>
  <c r="BK104" i="4"/>
  <c r="BK103" i="4" s="1"/>
  <c r="J103" i="4" s="1"/>
  <c r="J63" i="4" s="1"/>
  <c r="J104" i="4"/>
  <c r="BE104" i="4" s="1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T99" i="4"/>
  <c r="R99" i="4"/>
  <c r="R98" i="4" s="1"/>
  <c r="P99" i="4"/>
  <c r="BK99" i="4"/>
  <c r="J99" i="4"/>
  <c r="BE99" i="4" s="1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 s="1"/>
  <c r="BI92" i="4"/>
  <c r="BH92" i="4"/>
  <c r="BG92" i="4"/>
  <c r="BF92" i="4"/>
  <c r="T92" i="4"/>
  <c r="R92" i="4"/>
  <c r="P92" i="4"/>
  <c r="BK92" i="4"/>
  <c r="J92" i="4"/>
  <c r="BE92" i="4" s="1"/>
  <c r="BI90" i="4"/>
  <c r="BH90" i="4"/>
  <c r="BG90" i="4"/>
  <c r="BF90" i="4"/>
  <c r="T90" i="4"/>
  <c r="R90" i="4"/>
  <c r="P90" i="4"/>
  <c r="BK90" i="4"/>
  <c r="J90" i="4"/>
  <c r="BE90" i="4"/>
  <c r="BI88" i="4"/>
  <c r="BH88" i="4"/>
  <c r="BG88" i="4"/>
  <c r="BF88" i="4"/>
  <c r="T88" i="4"/>
  <c r="R88" i="4"/>
  <c r="P88" i="4"/>
  <c r="BK88" i="4"/>
  <c r="J88" i="4"/>
  <c r="BE88" i="4" s="1"/>
  <c r="J82" i="4"/>
  <c r="J81" i="4"/>
  <c r="F81" i="4"/>
  <c r="F79" i="4"/>
  <c r="E77" i="4"/>
  <c r="J55" i="4"/>
  <c r="J54" i="4"/>
  <c r="F54" i="4"/>
  <c r="F52" i="4"/>
  <c r="E50" i="4"/>
  <c r="J18" i="4"/>
  <c r="E18" i="4"/>
  <c r="F82" i="4" s="1"/>
  <c r="J17" i="4"/>
  <c r="J12" i="4"/>
  <c r="J79" i="4" s="1"/>
  <c r="E7" i="4"/>
  <c r="J37" i="2"/>
  <c r="J36" i="2"/>
  <c r="AY55" i="1" s="1"/>
  <c r="J35" i="2"/>
  <c r="AX55" i="1" s="1"/>
  <c r="BI515" i="2"/>
  <c r="BH515" i="2"/>
  <c r="BG515" i="2"/>
  <c r="BF515" i="2"/>
  <c r="T515" i="2"/>
  <c r="T514" i="2" s="1"/>
  <c r="R515" i="2"/>
  <c r="R514" i="2"/>
  <c r="P515" i="2"/>
  <c r="P514" i="2"/>
  <c r="BK515" i="2"/>
  <c r="BK514" i="2" s="1"/>
  <c r="J514" i="2" s="1"/>
  <c r="J69" i="2" s="1"/>
  <c r="J515" i="2"/>
  <c r="BE515" i="2" s="1"/>
  <c r="BI510" i="2"/>
  <c r="BH510" i="2"/>
  <c r="BG510" i="2"/>
  <c r="BF510" i="2"/>
  <c r="T510" i="2"/>
  <c r="R510" i="2"/>
  <c r="P510" i="2"/>
  <c r="BK510" i="2"/>
  <c r="J510" i="2"/>
  <c r="BE510" i="2" s="1"/>
  <c r="BI506" i="2"/>
  <c r="BH506" i="2"/>
  <c r="BG506" i="2"/>
  <c r="BF506" i="2"/>
  <c r="T506" i="2"/>
  <c r="R506" i="2"/>
  <c r="P506" i="2"/>
  <c r="BK506" i="2"/>
  <c r="J506" i="2"/>
  <c r="BE506" i="2" s="1"/>
  <c r="BI502" i="2"/>
  <c r="BH502" i="2"/>
  <c r="BG502" i="2"/>
  <c r="BF502" i="2"/>
  <c r="T502" i="2"/>
  <c r="R502" i="2"/>
  <c r="P502" i="2"/>
  <c r="BK502" i="2"/>
  <c r="J502" i="2"/>
  <c r="BE502" i="2" s="1"/>
  <c r="BI498" i="2"/>
  <c r="BH498" i="2"/>
  <c r="BG498" i="2"/>
  <c r="BF498" i="2"/>
  <c r="T498" i="2"/>
  <c r="R498" i="2"/>
  <c r="P498" i="2"/>
  <c r="BK498" i="2"/>
  <c r="J498" i="2"/>
  <c r="BE498" i="2" s="1"/>
  <c r="BI494" i="2"/>
  <c r="BH494" i="2"/>
  <c r="BG494" i="2"/>
  <c r="BF494" i="2"/>
  <c r="T494" i="2"/>
  <c r="R494" i="2"/>
  <c r="P494" i="2"/>
  <c r="P489" i="2" s="1"/>
  <c r="BK494" i="2"/>
  <c r="J494" i="2"/>
  <c r="BE494" i="2" s="1"/>
  <c r="BI490" i="2"/>
  <c r="BH490" i="2"/>
  <c r="BG490" i="2"/>
  <c r="BF490" i="2"/>
  <c r="T490" i="2"/>
  <c r="T489" i="2"/>
  <c r="R490" i="2"/>
  <c r="P490" i="2"/>
  <c r="BK490" i="2"/>
  <c r="J490" i="2"/>
  <c r="BE490" i="2" s="1"/>
  <c r="BI487" i="2"/>
  <c r="BH487" i="2"/>
  <c r="BG487" i="2"/>
  <c r="BF487" i="2"/>
  <c r="T487" i="2"/>
  <c r="R487" i="2"/>
  <c r="P487" i="2"/>
  <c r="BK487" i="2"/>
  <c r="J487" i="2"/>
  <c r="BE487" i="2" s="1"/>
  <c r="BI485" i="2"/>
  <c r="BH485" i="2"/>
  <c r="BG485" i="2"/>
  <c r="BF485" i="2"/>
  <c r="T485" i="2"/>
  <c r="R485" i="2"/>
  <c r="P485" i="2"/>
  <c r="BK485" i="2"/>
  <c r="J485" i="2"/>
  <c r="BE485" i="2" s="1"/>
  <c r="BI483" i="2"/>
  <c r="BH483" i="2"/>
  <c r="BG483" i="2"/>
  <c r="BF483" i="2"/>
  <c r="T483" i="2"/>
  <c r="R483" i="2"/>
  <c r="P483" i="2"/>
  <c r="BK483" i="2"/>
  <c r="J483" i="2"/>
  <c r="BE483" i="2" s="1"/>
  <c r="BI474" i="2"/>
  <c r="BH474" i="2"/>
  <c r="BG474" i="2"/>
  <c r="BF474" i="2"/>
  <c r="T474" i="2"/>
  <c r="R474" i="2"/>
  <c r="P474" i="2"/>
  <c r="BK474" i="2"/>
  <c r="J474" i="2"/>
  <c r="BE474" i="2"/>
  <c r="BI469" i="2"/>
  <c r="BH469" i="2"/>
  <c r="BG469" i="2"/>
  <c r="BF469" i="2"/>
  <c r="T469" i="2"/>
  <c r="R469" i="2"/>
  <c r="R463" i="2" s="1"/>
  <c r="P469" i="2"/>
  <c r="BK469" i="2"/>
  <c r="J469" i="2"/>
  <c r="BE469" i="2" s="1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 s="1"/>
  <c r="BI459" i="2"/>
  <c r="BH459" i="2"/>
  <c r="BG459" i="2"/>
  <c r="BF459" i="2"/>
  <c r="T459" i="2"/>
  <c r="R459" i="2"/>
  <c r="P459" i="2"/>
  <c r="BK459" i="2"/>
  <c r="J459" i="2"/>
  <c r="BE459" i="2" s="1"/>
  <c r="BI457" i="2"/>
  <c r="BH457" i="2"/>
  <c r="BG457" i="2"/>
  <c r="BF457" i="2"/>
  <c r="T457" i="2"/>
  <c r="R457" i="2"/>
  <c r="P457" i="2"/>
  <c r="BK457" i="2"/>
  <c r="J457" i="2"/>
  <c r="BE457" i="2" s="1"/>
  <c r="BI455" i="2"/>
  <c r="BH455" i="2"/>
  <c r="BG455" i="2"/>
  <c r="BF455" i="2"/>
  <c r="T455" i="2"/>
  <c r="R455" i="2"/>
  <c r="P455" i="2"/>
  <c r="BK455" i="2"/>
  <c r="J455" i="2"/>
  <c r="BE455" i="2" s="1"/>
  <c r="BI453" i="2"/>
  <c r="BH453" i="2"/>
  <c r="BG453" i="2"/>
  <c r="BF453" i="2"/>
  <c r="T453" i="2"/>
  <c r="R453" i="2"/>
  <c r="P453" i="2"/>
  <c r="BK453" i="2"/>
  <c r="J453" i="2"/>
  <c r="BE453" i="2"/>
  <c r="BI451" i="2"/>
  <c r="BH451" i="2"/>
  <c r="BG451" i="2"/>
  <c r="BF451" i="2"/>
  <c r="T451" i="2"/>
  <c r="R451" i="2"/>
  <c r="P451" i="2"/>
  <c r="BK451" i="2"/>
  <c r="J451" i="2"/>
  <c r="BE451" i="2" s="1"/>
  <c r="BI449" i="2"/>
  <c r="BH449" i="2"/>
  <c r="BG449" i="2"/>
  <c r="BF449" i="2"/>
  <c r="T449" i="2"/>
  <c r="R449" i="2"/>
  <c r="P449" i="2"/>
  <c r="BK449" i="2"/>
  <c r="J449" i="2"/>
  <c r="BE449" i="2" s="1"/>
  <c r="BI447" i="2"/>
  <c r="BH447" i="2"/>
  <c r="BG447" i="2"/>
  <c r="BF447" i="2"/>
  <c r="T447" i="2"/>
  <c r="R447" i="2"/>
  <c r="P447" i="2"/>
  <c r="BK447" i="2"/>
  <c r="J447" i="2"/>
  <c r="BE447" i="2" s="1"/>
  <c r="BI445" i="2"/>
  <c r="BH445" i="2"/>
  <c r="BG445" i="2"/>
  <c r="BF445" i="2"/>
  <c r="T445" i="2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41" i="2"/>
  <c r="BH441" i="2"/>
  <c r="BG441" i="2"/>
  <c r="BF441" i="2"/>
  <c r="T441" i="2"/>
  <c r="R441" i="2"/>
  <c r="P441" i="2"/>
  <c r="BK441" i="2"/>
  <c r="J441" i="2"/>
  <c r="BE441" i="2" s="1"/>
  <c r="BI439" i="2"/>
  <c r="BH439" i="2"/>
  <c r="BG439" i="2"/>
  <c r="BF439" i="2"/>
  <c r="T439" i="2"/>
  <c r="R439" i="2"/>
  <c r="P439" i="2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 s="1"/>
  <c r="BI431" i="2"/>
  <c r="BH431" i="2"/>
  <c r="BG431" i="2"/>
  <c r="BF431" i="2"/>
  <c r="T431" i="2"/>
  <c r="R431" i="2"/>
  <c r="P431" i="2"/>
  <c r="BK431" i="2"/>
  <c r="J431" i="2"/>
  <c r="BE431" i="2" s="1"/>
  <c r="BI429" i="2"/>
  <c r="BH429" i="2"/>
  <c r="BG429" i="2"/>
  <c r="BF429" i="2"/>
  <c r="T429" i="2"/>
  <c r="R429" i="2"/>
  <c r="P429" i="2"/>
  <c r="BK429" i="2"/>
  <c r="J429" i="2"/>
  <c r="BE429" i="2" s="1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 s="1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 s="1"/>
  <c r="BI417" i="2"/>
  <c r="BH417" i="2"/>
  <c r="BG417" i="2"/>
  <c r="BF417" i="2"/>
  <c r="T417" i="2"/>
  <c r="R417" i="2"/>
  <c r="P417" i="2"/>
  <c r="BK417" i="2"/>
  <c r="J417" i="2"/>
  <c r="BE417" i="2" s="1"/>
  <c r="BI413" i="2"/>
  <c r="BH413" i="2"/>
  <c r="BG413" i="2"/>
  <c r="BF413" i="2"/>
  <c r="T413" i="2"/>
  <c r="R413" i="2"/>
  <c r="P413" i="2"/>
  <c r="BK413" i="2"/>
  <c r="J413" i="2"/>
  <c r="BE413" i="2" s="1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 s="1"/>
  <c r="BI405" i="2"/>
  <c r="BH405" i="2"/>
  <c r="BG405" i="2"/>
  <c r="BF405" i="2"/>
  <c r="T405" i="2"/>
  <c r="R405" i="2"/>
  <c r="P405" i="2"/>
  <c r="BK405" i="2"/>
  <c r="J405" i="2"/>
  <c r="BE405" i="2" s="1"/>
  <c r="BI403" i="2"/>
  <c r="BH403" i="2"/>
  <c r="BG403" i="2"/>
  <c r="BF403" i="2"/>
  <c r="T403" i="2"/>
  <c r="R403" i="2"/>
  <c r="P403" i="2"/>
  <c r="BK403" i="2"/>
  <c r="J403" i="2"/>
  <c r="BE403" i="2" s="1"/>
  <c r="BI401" i="2"/>
  <c r="BH401" i="2"/>
  <c r="BG401" i="2"/>
  <c r="BF401" i="2"/>
  <c r="T401" i="2"/>
  <c r="R401" i="2"/>
  <c r="P401" i="2"/>
  <c r="BK401" i="2"/>
  <c r="J401" i="2"/>
  <c r="BE401" i="2" s="1"/>
  <c r="BI397" i="2"/>
  <c r="BH397" i="2"/>
  <c r="BG397" i="2"/>
  <c r="BF397" i="2"/>
  <c r="T397" i="2"/>
  <c r="R397" i="2"/>
  <c r="P397" i="2"/>
  <c r="BK397" i="2"/>
  <c r="J397" i="2"/>
  <c r="BE397" i="2" s="1"/>
  <c r="BI391" i="2"/>
  <c r="BH391" i="2"/>
  <c r="BG391" i="2"/>
  <c r="BF391" i="2"/>
  <c r="T391" i="2"/>
  <c r="R391" i="2"/>
  <c r="P391" i="2"/>
  <c r="BK391" i="2"/>
  <c r="J391" i="2"/>
  <c r="BE391" i="2"/>
  <c r="BI386" i="2"/>
  <c r="BH386" i="2"/>
  <c r="BG386" i="2"/>
  <c r="BF386" i="2"/>
  <c r="T386" i="2"/>
  <c r="R386" i="2"/>
  <c r="P386" i="2"/>
  <c r="BK386" i="2"/>
  <c r="J386" i="2"/>
  <c r="BE386" i="2" s="1"/>
  <c r="BI381" i="2"/>
  <c r="BH381" i="2"/>
  <c r="BG381" i="2"/>
  <c r="BF381" i="2"/>
  <c r="T381" i="2"/>
  <c r="R381" i="2"/>
  <c r="P381" i="2"/>
  <c r="BK381" i="2"/>
  <c r="J381" i="2"/>
  <c r="BE381" i="2" s="1"/>
  <c r="BI376" i="2"/>
  <c r="BH376" i="2"/>
  <c r="BG376" i="2"/>
  <c r="BF376" i="2"/>
  <c r="T376" i="2"/>
  <c r="R376" i="2"/>
  <c r="P376" i="2"/>
  <c r="BK376" i="2"/>
  <c r="J376" i="2"/>
  <c r="BE376" i="2" s="1"/>
  <c r="BI371" i="2"/>
  <c r="BH371" i="2"/>
  <c r="BG371" i="2"/>
  <c r="BF371" i="2"/>
  <c r="T371" i="2"/>
  <c r="R371" i="2"/>
  <c r="P371" i="2"/>
  <c r="BK371" i="2"/>
  <c r="J371" i="2"/>
  <c r="BE371" i="2" s="1"/>
  <c r="BI369" i="2"/>
  <c r="BH369" i="2"/>
  <c r="BG369" i="2"/>
  <c r="BF369" i="2"/>
  <c r="T369" i="2"/>
  <c r="R369" i="2"/>
  <c r="P369" i="2"/>
  <c r="BK369" i="2"/>
  <c r="J369" i="2"/>
  <c r="BE369" i="2" s="1"/>
  <c r="BI364" i="2"/>
  <c r="BH364" i="2"/>
  <c r="BG364" i="2"/>
  <c r="BF364" i="2"/>
  <c r="T364" i="2"/>
  <c r="R364" i="2"/>
  <c r="R363" i="2" s="1"/>
  <c r="P364" i="2"/>
  <c r="BK364" i="2"/>
  <c r="J364" i="2"/>
  <c r="BE364" i="2" s="1"/>
  <c r="BI358" i="2"/>
  <c r="BH358" i="2"/>
  <c r="BG358" i="2"/>
  <c r="BF358" i="2"/>
  <c r="T358" i="2"/>
  <c r="R358" i="2"/>
  <c r="P358" i="2"/>
  <c r="BK358" i="2"/>
  <c r="J358" i="2"/>
  <c r="BE358" i="2" s="1"/>
  <c r="BI356" i="2"/>
  <c r="BH356" i="2"/>
  <c r="BG356" i="2"/>
  <c r="BF356" i="2"/>
  <c r="T356" i="2"/>
  <c r="R356" i="2"/>
  <c r="P356" i="2"/>
  <c r="BK356" i="2"/>
  <c r="J356" i="2"/>
  <c r="BE356" i="2" s="1"/>
  <c r="BI354" i="2"/>
  <c r="BH354" i="2"/>
  <c r="BG354" i="2"/>
  <c r="BF354" i="2"/>
  <c r="T354" i="2"/>
  <c r="R354" i="2"/>
  <c r="P354" i="2"/>
  <c r="BK354" i="2"/>
  <c r="J354" i="2"/>
  <c r="BE354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R350" i="2"/>
  <c r="P350" i="2"/>
  <c r="BK350" i="2"/>
  <c r="J350" i="2"/>
  <c r="BE350" i="2" s="1"/>
  <c r="BI348" i="2"/>
  <c r="BH348" i="2"/>
  <c r="BG348" i="2"/>
  <c r="BF348" i="2"/>
  <c r="T348" i="2"/>
  <c r="R348" i="2"/>
  <c r="P348" i="2"/>
  <c r="BK348" i="2"/>
  <c r="J348" i="2"/>
  <c r="BE348" i="2" s="1"/>
  <c r="BI346" i="2"/>
  <c r="BH346" i="2"/>
  <c r="BG346" i="2"/>
  <c r="BF346" i="2"/>
  <c r="T346" i="2"/>
  <c r="R346" i="2"/>
  <c r="P346" i="2"/>
  <c r="P338" i="2" s="1"/>
  <c r="BK346" i="2"/>
  <c r="J346" i="2"/>
  <c r="BE346" i="2" s="1"/>
  <c r="BI339" i="2"/>
  <c r="BH339" i="2"/>
  <c r="BG339" i="2"/>
  <c r="BF339" i="2"/>
  <c r="T339" i="2"/>
  <c r="R339" i="2"/>
  <c r="P339" i="2"/>
  <c r="BK339" i="2"/>
  <c r="J339" i="2"/>
  <c r="BE339" i="2" s="1"/>
  <c r="BI333" i="2"/>
  <c r="BH333" i="2"/>
  <c r="BG333" i="2"/>
  <c r="BF333" i="2"/>
  <c r="T333" i="2"/>
  <c r="T332" i="2"/>
  <c r="R333" i="2"/>
  <c r="R332" i="2"/>
  <c r="P333" i="2"/>
  <c r="P332" i="2"/>
  <c r="BK333" i="2"/>
  <c r="BK332" i="2"/>
  <c r="J332" i="2" s="1"/>
  <c r="J63" i="2" s="1"/>
  <c r="J333" i="2"/>
  <c r="BE333" i="2" s="1"/>
  <c r="BI328" i="2"/>
  <c r="BH328" i="2"/>
  <c r="BG328" i="2"/>
  <c r="BF328" i="2"/>
  <c r="T328" i="2"/>
  <c r="T327" i="2" s="1"/>
  <c r="R328" i="2"/>
  <c r="R327" i="2" s="1"/>
  <c r="P328" i="2"/>
  <c r="P327" i="2" s="1"/>
  <c r="BK328" i="2"/>
  <c r="BK327" i="2" s="1"/>
  <c r="J327" i="2" s="1"/>
  <c r="J62" i="2" s="1"/>
  <c r="J328" i="2"/>
  <c r="BE328" i="2" s="1"/>
  <c r="BI322" i="2"/>
  <c r="BH322" i="2"/>
  <c r="BG322" i="2"/>
  <c r="BF322" i="2"/>
  <c r="T322" i="2"/>
  <c r="R322" i="2"/>
  <c r="P322" i="2"/>
  <c r="BK322" i="2"/>
  <c r="J322" i="2"/>
  <c r="BE322" i="2" s="1"/>
  <c r="BI318" i="2"/>
  <c r="BH318" i="2"/>
  <c r="BG318" i="2"/>
  <c r="BF318" i="2"/>
  <c r="T318" i="2"/>
  <c r="R318" i="2"/>
  <c r="P318" i="2"/>
  <c r="BK318" i="2"/>
  <c r="J318" i="2"/>
  <c r="BE318" i="2" s="1"/>
  <c r="BI313" i="2"/>
  <c r="BH313" i="2"/>
  <c r="BG313" i="2"/>
  <c r="BF313" i="2"/>
  <c r="T313" i="2"/>
  <c r="R313" i="2"/>
  <c r="P313" i="2"/>
  <c r="BK313" i="2"/>
  <c r="J313" i="2"/>
  <c r="BE313" i="2" s="1"/>
  <c r="BI309" i="2"/>
  <c r="BH309" i="2"/>
  <c r="BG309" i="2"/>
  <c r="BF309" i="2"/>
  <c r="T309" i="2"/>
  <c r="R309" i="2"/>
  <c r="P309" i="2"/>
  <c r="BK309" i="2"/>
  <c r="J309" i="2"/>
  <c r="BE309" i="2" s="1"/>
  <c r="BI302" i="2"/>
  <c r="BH302" i="2"/>
  <c r="BG302" i="2"/>
  <c r="BF302" i="2"/>
  <c r="T302" i="2"/>
  <c r="R302" i="2"/>
  <c r="P302" i="2"/>
  <c r="BK302" i="2"/>
  <c r="J302" i="2"/>
  <c r="BE302" i="2" s="1"/>
  <c r="BI298" i="2"/>
  <c r="BH298" i="2"/>
  <c r="BG298" i="2"/>
  <c r="BF298" i="2"/>
  <c r="T298" i="2"/>
  <c r="R298" i="2"/>
  <c r="P298" i="2"/>
  <c r="BK298" i="2"/>
  <c r="J298" i="2"/>
  <c r="BE298" i="2" s="1"/>
  <c r="BI289" i="2"/>
  <c r="BH289" i="2"/>
  <c r="BG289" i="2"/>
  <c r="BF289" i="2"/>
  <c r="T289" i="2"/>
  <c r="R289" i="2"/>
  <c r="P289" i="2"/>
  <c r="BK289" i="2"/>
  <c r="J289" i="2"/>
  <c r="BE289" i="2" s="1"/>
  <c r="BI285" i="2"/>
  <c r="BH285" i="2"/>
  <c r="BG285" i="2"/>
  <c r="BF285" i="2"/>
  <c r="T285" i="2"/>
  <c r="R285" i="2"/>
  <c r="P285" i="2"/>
  <c r="BK285" i="2"/>
  <c r="J285" i="2"/>
  <c r="BE285" i="2" s="1"/>
  <c r="BI281" i="2"/>
  <c r="BH281" i="2"/>
  <c r="BG281" i="2"/>
  <c r="BF281" i="2"/>
  <c r="T281" i="2"/>
  <c r="R281" i="2"/>
  <c r="P281" i="2"/>
  <c r="BK281" i="2"/>
  <c r="J281" i="2"/>
  <c r="BE281" i="2" s="1"/>
  <c r="BI277" i="2"/>
  <c r="BH277" i="2"/>
  <c r="BG277" i="2"/>
  <c r="BF277" i="2"/>
  <c r="T277" i="2"/>
  <c r="R277" i="2"/>
  <c r="P277" i="2"/>
  <c r="BK277" i="2"/>
  <c r="J277" i="2"/>
  <c r="BE277" i="2" s="1"/>
  <c r="BI272" i="2"/>
  <c r="BH272" i="2"/>
  <c r="BG272" i="2"/>
  <c r="BF272" i="2"/>
  <c r="T272" i="2"/>
  <c r="R272" i="2"/>
  <c r="P272" i="2"/>
  <c r="BK272" i="2"/>
  <c r="J272" i="2"/>
  <c r="BE272" i="2" s="1"/>
  <c r="BI268" i="2"/>
  <c r="BH268" i="2"/>
  <c r="BG268" i="2"/>
  <c r="BF268" i="2"/>
  <c r="T268" i="2"/>
  <c r="R268" i="2"/>
  <c r="P268" i="2"/>
  <c r="BK268" i="2"/>
  <c r="J268" i="2"/>
  <c r="BE268" i="2" s="1"/>
  <c r="BI263" i="2"/>
  <c r="BH263" i="2"/>
  <c r="BG263" i="2"/>
  <c r="BF263" i="2"/>
  <c r="T263" i="2"/>
  <c r="R263" i="2"/>
  <c r="P263" i="2"/>
  <c r="BK263" i="2"/>
  <c r="J263" i="2"/>
  <c r="BE263" i="2" s="1"/>
  <c r="BI259" i="2"/>
  <c r="BH259" i="2"/>
  <c r="BG259" i="2"/>
  <c r="BF259" i="2"/>
  <c r="T259" i="2"/>
  <c r="R259" i="2"/>
  <c r="P259" i="2"/>
  <c r="BK259" i="2"/>
  <c r="J259" i="2"/>
  <c r="BE259" i="2" s="1"/>
  <c r="BI255" i="2"/>
  <c r="BH255" i="2"/>
  <c r="BG255" i="2"/>
  <c r="BF255" i="2"/>
  <c r="T255" i="2"/>
  <c r="R255" i="2"/>
  <c r="P255" i="2"/>
  <c r="BK255" i="2"/>
  <c r="J255" i="2"/>
  <c r="BE255" i="2" s="1"/>
  <c r="BI251" i="2"/>
  <c r="BH251" i="2"/>
  <c r="BG251" i="2"/>
  <c r="BF251" i="2"/>
  <c r="T251" i="2"/>
  <c r="R251" i="2"/>
  <c r="P251" i="2"/>
  <c r="BK251" i="2"/>
  <c r="J251" i="2"/>
  <c r="BE251" i="2" s="1"/>
  <c r="BI247" i="2"/>
  <c r="BH247" i="2"/>
  <c r="BG247" i="2"/>
  <c r="BF247" i="2"/>
  <c r="T247" i="2"/>
  <c r="R247" i="2"/>
  <c r="P247" i="2"/>
  <c r="BK247" i="2"/>
  <c r="J247" i="2"/>
  <c r="BE247" i="2" s="1"/>
  <c r="BI243" i="2"/>
  <c r="BH243" i="2"/>
  <c r="BG243" i="2"/>
  <c r="BF243" i="2"/>
  <c r="T243" i="2"/>
  <c r="R243" i="2"/>
  <c r="P243" i="2"/>
  <c r="BK243" i="2"/>
  <c r="J243" i="2"/>
  <c r="BE243" i="2" s="1"/>
  <c r="BI239" i="2"/>
  <c r="BH239" i="2"/>
  <c r="BG239" i="2"/>
  <c r="BF239" i="2"/>
  <c r="T239" i="2"/>
  <c r="R239" i="2"/>
  <c r="P239" i="2"/>
  <c r="BK239" i="2"/>
  <c r="J239" i="2"/>
  <c r="BE239" i="2" s="1"/>
  <c r="BI235" i="2"/>
  <c r="BH235" i="2"/>
  <c r="BG235" i="2"/>
  <c r="BF235" i="2"/>
  <c r="T235" i="2"/>
  <c r="R235" i="2"/>
  <c r="P235" i="2"/>
  <c r="BK235" i="2"/>
  <c r="J235" i="2"/>
  <c r="BE235" i="2" s="1"/>
  <c r="BI231" i="2"/>
  <c r="BH231" i="2"/>
  <c r="BG231" i="2"/>
  <c r="BF231" i="2"/>
  <c r="T231" i="2"/>
  <c r="R231" i="2"/>
  <c r="P231" i="2"/>
  <c r="BK231" i="2"/>
  <c r="J231" i="2"/>
  <c r="BE231" i="2" s="1"/>
  <c r="BI227" i="2"/>
  <c r="BH227" i="2"/>
  <c r="BG227" i="2"/>
  <c r="BF227" i="2"/>
  <c r="T227" i="2"/>
  <c r="R227" i="2"/>
  <c r="P227" i="2"/>
  <c r="BK227" i="2"/>
  <c r="J227" i="2"/>
  <c r="BE227" i="2" s="1"/>
  <c r="BI223" i="2"/>
  <c r="BH223" i="2"/>
  <c r="BG223" i="2"/>
  <c r="BF223" i="2"/>
  <c r="T223" i="2"/>
  <c r="R223" i="2"/>
  <c r="P223" i="2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 s="1"/>
  <c r="BI215" i="2"/>
  <c r="BH215" i="2"/>
  <c r="BG215" i="2"/>
  <c r="BF215" i="2"/>
  <c r="T215" i="2"/>
  <c r="R215" i="2"/>
  <c r="P215" i="2"/>
  <c r="BK215" i="2"/>
  <c r="J215" i="2"/>
  <c r="BE215" i="2" s="1"/>
  <c r="BI211" i="2"/>
  <c r="BH211" i="2"/>
  <c r="BG211" i="2"/>
  <c r="BF211" i="2"/>
  <c r="T211" i="2"/>
  <c r="R211" i="2"/>
  <c r="P211" i="2"/>
  <c r="BK211" i="2"/>
  <c r="J211" i="2"/>
  <c r="BE211" i="2" s="1"/>
  <c r="BI207" i="2"/>
  <c r="BH207" i="2"/>
  <c r="BG207" i="2"/>
  <c r="BF207" i="2"/>
  <c r="T207" i="2"/>
  <c r="R207" i="2"/>
  <c r="P207" i="2"/>
  <c r="BK207" i="2"/>
  <c r="J207" i="2"/>
  <c r="BE207" i="2" s="1"/>
  <c r="BI203" i="2"/>
  <c r="BH203" i="2"/>
  <c r="BG203" i="2"/>
  <c r="BF203" i="2"/>
  <c r="T203" i="2"/>
  <c r="R203" i="2"/>
  <c r="P203" i="2"/>
  <c r="BK203" i="2"/>
  <c r="J203" i="2"/>
  <c r="BE203" i="2" s="1"/>
  <c r="BI199" i="2"/>
  <c r="BH199" i="2"/>
  <c r="BG199" i="2"/>
  <c r="BF199" i="2"/>
  <c r="T199" i="2"/>
  <c r="R199" i="2"/>
  <c r="P199" i="2"/>
  <c r="BK199" i="2"/>
  <c r="J199" i="2"/>
  <c r="BE199" i="2" s="1"/>
  <c r="BI195" i="2"/>
  <c r="BH195" i="2"/>
  <c r="BG195" i="2"/>
  <c r="BF195" i="2"/>
  <c r="T195" i="2"/>
  <c r="R195" i="2"/>
  <c r="P195" i="2"/>
  <c r="BK195" i="2"/>
  <c r="J195" i="2"/>
  <c r="BE195" i="2" s="1"/>
  <c r="BI188" i="2"/>
  <c r="BH188" i="2"/>
  <c r="BG188" i="2"/>
  <c r="BF188" i="2"/>
  <c r="T188" i="2"/>
  <c r="R188" i="2"/>
  <c r="P188" i="2"/>
  <c r="BK188" i="2"/>
  <c r="J188" i="2"/>
  <c r="BE188" i="2" s="1"/>
  <c r="BI184" i="2"/>
  <c r="BH184" i="2"/>
  <c r="BG184" i="2"/>
  <c r="BF184" i="2"/>
  <c r="T184" i="2"/>
  <c r="R184" i="2"/>
  <c r="P184" i="2"/>
  <c r="BK184" i="2"/>
  <c r="J184" i="2"/>
  <c r="BE184" i="2" s="1"/>
  <c r="BI177" i="2"/>
  <c r="BH177" i="2"/>
  <c r="BG177" i="2"/>
  <c r="BF177" i="2"/>
  <c r="T177" i="2"/>
  <c r="R177" i="2"/>
  <c r="P177" i="2"/>
  <c r="BK177" i="2"/>
  <c r="J177" i="2"/>
  <c r="BE177" i="2" s="1"/>
  <c r="BI173" i="2"/>
  <c r="BH173" i="2"/>
  <c r="BG173" i="2"/>
  <c r="BF173" i="2"/>
  <c r="T173" i="2"/>
  <c r="R173" i="2"/>
  <c r="P173" i="2"/>
  <c r="BK173" i="2"/>
  <c r="J173" i="2"/>
  <c r="BE173" i="2" s="1"/>
  <c r="BI166" i="2"/>
  <c r="BH166" i="2"/>
  <c r="BG166" i="2"/>
  <c r="BF166" i="2"/>
  <c r="T166" i="2"/>
  <c r="R166" i="2"/>
  <c r="P166" i="2"/>
  <c r="BK166" i="2"/>
  <c r="J166" i="2"/>
  <c r="BE166" i="2" s="1"/>
  <c r="BI162" i="2"/>
  <c r="BH162" i="2"/>
  <c r="BG162" i="2"/>
  <c r="BF162" i="2"/>
  <c r="T162" i="2"/>
  <c r="R162" i="2"/>
  <c r="P162" i="2"/>
  <c r="BK162" i="2"/>
  <c r="J162" i="2"/>
  <c r="BE162" i="2" s="1"/>
  <c r="BI158" i="2"/>
  <c r="BH158" i="2"/>
  <c r="BG158" i="2"/>
  <c r="BF158" i="2"/>
  <c r="T158" i="2"/>
  <c r="R158" i="2"/>
  <c r="P158" i="2"/>
  <c r="BK158" i="2"/>
  <c r="J158" i="2"/>
  <c r="BE158" i="2" s="1"/>
  <c r="BI151" i="2"/>
  <c r="BH151" i="2"/>
  <c r="BG151" i="2"/>
  <c r="BF151" i="2"/>
  <c r="T151" i="2"/>
  <c r="R151" i="2"/>
  <c r="P151" i="2"/>
  <c r="BK151" i="2"/>
  <c r="J151" i="2"/>
  <c r="BE151" i="2" s="1"/>
  <c r="BI147" i="2"/>
  <c r="BH147" i="2"/>
  <c r="BG147" i="2"/>
  <c r="BF147" i="2"/>
  <c r="T147" i="2"/>
  <c r="R147" i="2"/>
  <c r="P147" i="2"/>
  <c r="BK147" i="2"/>
  <c r="J147" i="2"/>
  <c r="BE147" i="2" s="1"/>
  <c r="BI143" i="2"/>
  <c r="BH143" i="2"/>
  <c r="BG143" i="2"/>
  <c r="BF143" i="2"/>
  <c r="T143" i="2"/>
  <c r="R143" i="2"/>
  <c r="P143" i="2"/>
  <c r="BK143" i="2"/>
  <c r="J143" i="2"/>
  <c r="BE143" i="2" s="1"/>
  <c r="BI139" i="2"/>
  <c r="BH139" i="2"/>
  <c r="BG139" i="2"/>
  <c r="BF139" i="2"/>
  <c r="T139" i="2"/>
  <c r="R139" i="2"/>
  <c r="P139" i="2"/>
  <c r="BK139" i="2"/>
  <c r="J139" i="2"/>
  <c r="BE139" i="2" s="1"/>
  <c r="BI135" i="2"/>
  <c r="BH135" i="2"/>
  <c r="BG135" i="2"/>
  <c r="BF135" i="2"/>
  <c r="T135" i="2"/>
  <c r="R135" i="2"/>
  <c r="P135" i="2"/>
  <c r="BK135" i="2"/>
  <c r="J135" i="2"/>
  <c r="BE135" i="2" s="1"/>
  <c r="BI131" i="2"/>
  <c r="BH131" i="2"/>
  <c r="BG131" i="2"/>
  <c r="BF131" i="2"/>
  <c r="T131" i="2"/>
  <c r="R131" i="2"/>
  <c r="P131" i="2"/>
  <c r="BK131" i="2"/>
  <c r="J131" i="2"/>
  <c r="BE131" i="2" s="1"/>
  <c r="BI126" i="2"/>
  <c r="BH126" i="2"/>
  <c r="BG126" i="2"/>
  <c r="BF126" i="2"/>
  <c r="T126" i="2"/>
  <c r="R126" i="2"/>
  <c r="P126" i="2"/>
  <c r="BK126" i="2"/>
  <c r="J126" i="2"/>
  <c r="BE126" i="2" s="1"/>
  <c r="BI117" i="2"/>
  <c r="BH117" i="2"/>
  <c r="BG117" i="2"/>
  <c r="BF117" i="2"/>
  <c r="T117" i="2"/>
  <c r="R117" i="2"/>
  <c r="P117" i="2"/>
  <c r="BK117" i="2"/>
  <c r="J117" i="2"/>
  <c r="BE117" i="2" s="1"/>
  <c r="BI108" i="2"/>
  <c r="BH108" i="2"/>
  <c r="BG108" i="2"/>
  <c r="BF108" i="2"/>
  <c r="T108" i="2"/>
  <c r="R108" i="2"/>
  <c r="P108" i="2"/>
  <c r="BK108" i="2"/>
  <c r="J108" i="2"/>
  <c r="BE108" i="2" s="1"/>
  <c r="BI104" i="2"/>
  <c r="BH104" i="2"/>
  <c r="BG104" i="2"/>
  <c r="BF104" i="2"/>
  <c r="T104" i="2"/>
  <c r="R104" i="2"/>
  <c r="P104" i="2"/>
  <c r="BK104" i="2"/>
  <c r="J104" i="2"/>
  <c r="BE104" i="2" s="1"/>
  <c r="BI100" i="2"/>
  <c r="BH100" i="2"/>
  <c r="BG100" i="2"/>
  <c r="BF100" i="2"/>
  <c r="T100" i="2"/>
  <c r="R100" i="2"/>
  <c r="P100" i="2"/>
  <c r="BK100" i="2"/>
  <c r="J100" i="2"/>
  <c r="BE100" i="2" s="1"/>
  <c r="BI96" i="2"/>
  <c r="BH96" i="2"/>
  <c r="BG96" i="2"/>
  <c r="BF96" i="2"/>
  <c r="T96" i="2"/>
  <c r="R96" i="2"/>
  <c r="P96" i="2"/>
  <c r="BK96" i="2"/>
  <c r="J96" i="2"/>
  <c r="BE96" i="2" s="1"/>
  <c r="BI92" i="2"/>
  <c r="BH92" i="2"/>
  <c r="BG92" i="2"/>
  <c r="BF92" i="2"/>
  <c r="T92" i="2"/>
  <c r="R92" i="2"/>
  <c r="P92" i="2"/>
  <c r="BK92" i="2"/>
  <c r="J92" i="2"/>
  <c r="BE92" i="2" s="1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83" i="2" s="1"/>
  <c r="E7" i="2"/>
  <c r="E48" i="2" s="1"/>
  <c r="AS54" i="1"/>
  <c r="L50" i="1"/>
  <c r="AM50" i="1"/>
  <c r="AM49" i="1"/>
  <c r="L49" i="1"/>
  <c r="AM47" i="1"/>
  <c r="L47" i="1"/>
  <c r="L45" i="1"/>
  <c r="L44" i="1"/>
  <c r="R91" i="2" l="1"/>
  <c r="T91" i="2"/>
  <c r="BK87" i="4"/>
  <c r="J87" i="4" s="1"/>
  <c r="J61" i="4" s="1"/>
  <c r="P91" i="2"/>
  <c r="T338" i="2"/>
  <c r="R396" i="2"/>
  <c r="T463" i="2"/>
  <c r="P463" i="2"/>
  <c r="J34" i="4"/>
  <c r="AW56" i="1" s="1"/>
  <c r="P396" i="2"/>
  <c r="P363" i="2"/>
  <c r="T396" i="2"/>
  <c r="T98" i="4"/>
  <c r="P103" i="4"/>
  <c r="T363" i="2"/>
  <c r="T90" i="2" s="1"/>
  <c r="T89" i="2" s="1"/>
  <c r="R489" i="2"/>
  <c r="R87" i="4"/>
  <c r="R86" i="4" s="1"/>
  <c r="R85" i="4" s="1"/>
  <c r="T111" i="4"/>
  <c r="BK363" i="2"/>
  <c r="J363" i="2" s="1"/>
  <c r="J65" i="2" s="1"/>
  <c r="R338" i="2"/>
  <c r="R90" i="2" s="1"/>
  <c r="R89" i="2" s="1"/>
  <c r="T87" i="4"/>
  <c r="P98" i="4"/>
  <c r="T103" i="4"/>
  <c r="BK98" i="4"/>
  <c r="J98" i="4" s="1"/>
  <c r="J62" i="4" s="1"/>
  <c r="F36" i="4"/>
  <c r="BC56" i="1" s="1"/>
  <c r="F34" i="4"/>
  <c r="BA56" i="1" s="1"/>
  <c r="BK489" i="2"/>
  <c r="J489" i="2" s="1"/>
  <c r="J68" i="2" s="1"/>
  <c r="BK463" i="2"/>
  <c r="J463" i="2" s="1"/>
  <c r="J67" i="2" s="1"/>
  <c r="BK396" i="2"/>
  <c r="J396" i="2" s="1"/>
  <c r="J66" i="2" s="1"/>
  <c r="BK338" i="2"/>
  <c r="BK91" i="2"/>
  <c r="J91" i="2" s="1"/>
  <c r="J61" i="2" s="1"/>
  <c r="F35" i="2"/>
  <c r="BB55" i="1" s="1"/>
  <c r="BK111" i="4"/>
  <c r="J111" i="4" s="1"/>
  <c r="J65" i="4" s="1"/>
  <c r="F37" i="2"/>
  <c r="BD55" i="1" s="1"/>
  <c r="F36" i="2"/>
  <c r="BC55" i="1" s="1"/>
  <c r="F34" i="2"/>
  <c r="BA55" i="1" s="1"/>
  <c r="J34" i="2"/>
  <c r="AW55" i="1" s="1"/>
  <c r="E79" i="2"/>
  <c r="J52" i="2"/>
  <c r="F55" i="2"/>
  <c r="F33" i="2"/>
  <c r="AZ55" i="1" s="1"/>
  <c r="J33" i="2"/>
  <c r="AV55" i="1" s="1"/>
  <c r="E75" i="4"/>
  <c r="E48" i="4"/>
  <c r="P87" i="4"/>
  <c r="F37" i="4"/>
  <c r="BD56" i="1" s="1"/>
  <c r="P111" i="4"/>
  <c r="F33" i="4"/>
  <c r="AZ56" i="1" s="1"/>
  <c r="F35" i="4"/>
  <c r="BB56" i="1" s="1"/>
  <c r="J52" i="4"/>
  <c r="F55" i="4"/>
  <c r="J33" i="4"/>
  <c r="AV56" i="1" s="1"/>
  <c r="AT56" i="1" s="1"/>
  <c r="P86" i="4" l="1"/>
  <c r="P85" i="4" s="1"/>
  <c r="AU56" i="1" s="1"/>
  <c r="P90" i="2"/>
  <c r="P89" i="2" s="1"/>
  <c r="AU55" i="1" s="1"/>
  <c r="AU54" i="1" s="1"/>
  <c r="J338" i="2"/>
  <c r="J64" i="2" s="1"/>
  <c r="T86" i="4"/>
  <c r="T85" i="4" s="1"/>
  <c r="BK86" i="4"/>
  <c r="BK85" i="4" s="1"/>
  <c r="J85" i="4" s="1"/>
  <c r="BA54" i="1"/>
  <c r="AW54" i="1" s="1"/>
  <c r="AK30" i="1" s="1"/>
  <c r="BC54" i="1"/>
  <c r="W32" i="1" s="1"/>
  <c r="BK90" i="2"/>
  <c r="J90" i="2" s="1"/>
  <c r="J60" i="2" s="1"/>
  <c r="BB54" i="1"/>
  <c r="AX54" i="1" s="1"/>
  <c r="BD54" i="1"/>
  <c r="W33" i="1" s="1"/>
  <c r="AT55" i="1"/>
  <c r="AZ54" i="1"/>
  <c r="AV54" i="1" s="1"/>
  <c r="J86" i="4" l="1"/>
  <c r="J60" i="4" s="1"/>
  <c r="W30" i="1"/>
  <c r="AY54" i="1"/>
  <c r="W31" i="1"/>
  <c r="BK89" i="2"/>
  <c r="J89" i="2" s="1"/>
  <c r="J30" i="2" s="1"/>
  <c r="AG55" i="1" s="1"/>
  <c r="AN55" i="1" s="1"/>
  <c r="W29" i="1"/>
  <c r="J59" i="4"/>
  <c r="J30" i="4"/>
  <c r="AK29" i="1"/>
  <c r="AT54" i="1"/>
  <c r="J59" i="2" l="1"/>
  <c r="J39" i="2"/>
  <c r="J39" i="4"/>
  <c r="AG56" i="1"/>
  <c r="AN56" i="1" s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<sst xmlns="http://schemas.openxmlformats.org/spreadsheetml/2006/main" count="4577" uniqueCount="711">
  <si>
    <t>Export Komplet</t>
  </si>
  <si>
    <t/>
  </si>
  <si>
    <t>2.0</t>
  </si>
  <si>
    <t>ZAMOK</t>
  </si>
  <si>
    <t>False</t>
  </si>
  <si>
    <t>{e4dc1e2e-7f45-495c-a5b5-cc8a897e6a6a}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</si>
  <si>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</si>
  <si>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</si>
  <si>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</si>
  <si>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</si>
  <si>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</si>
  <si>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</si>
  <si>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</si>
  <si>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</si>
  <si>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767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</si>
  <si>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</si>
  <si>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</si>
  <si>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</si>
  <si>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</si>
  <si>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</si>
  <si>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Hlinsko</t>
  </si>
  <si>
    <t>Datum:</t>
  </si>
  <si>
    <t>25. 6. 2019</t>
  </si>
  <si>
    <t>Zadavatel:</t>
  </si>
  <si>
    <t>IČ:</t>
  </si>
  <si>
    <t>00270059</t>
  </si>
  <si>
    <t>Město Hlinsko</t>
  </si>
  <si>
    <t>DIČ: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</si>
  <si>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</si>
  <si>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</si>
  <si>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</si>
  <si>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</si>
  <si>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</si>
  <si>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</si>
  <si>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</si>
  <si>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</si>
  <si>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</si>
  <si>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</si>
  <si>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</si>
  <si>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</si>
  <si>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</si>
  <si>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</si>
  <si>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</si>
  <si>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</si>
  <si>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</si>
  <si>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</si>
  <si>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</si>
  <si>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</si>
  <si>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</si>
  <si>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</si>
  <si>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</si>
  <si>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</si>
  <si>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</si>
  <si>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</si>
  <si>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</si>
  <si>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</si>
  <si>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</si>
  <si>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</si>
  <si>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</si>
  <si>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</si>
  <si>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</si>
  <si>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</si>
  <si>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</si>
  <si>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</si>
  <si>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</si>
  <si>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</si>
  <si>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</si>
  <si>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</si>
  <si>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</si>
  <si>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</si>
  <si>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</si>
  <si>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</si>
  <si>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</si>
  <si>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</si>
  <si>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</si>
  <si>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</si>
  <si>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</si>
  <si>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767-01</t>
  </si>
  <si>
    <t>IO 01 - Dešťová kanalizace</t>
  </si>
  <si>
    <t>ING</t>
  </si>
  <si>
    <t>1</t>
  </si>
  <si>
    <t>{3742a031-78f9-40cd-bff4-a6989a6852f2}</t>
  </si>
  <si>
    <t>2</t>
  </si>
  <si>
    <t>767-10</t>
  </si>
  <si>
    <t>VON - Vedlejší a ostatní náklady</t>
  </si>
  <si>
    <t>VON</t>
  </si>
  <si>
    <t>{92eac96b-16cd-4555-b74f-606d10493578}</t>
  </si>
  <si>
    <t>KRYCÍ LIST SOUPISU PRACÍ</t>
  </si>
  <si>
    <t>Objekt:</t>
  </si>
  <si>
    <t>767-01 - IO 01 -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</si>
  <si>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</si>
  <si>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</si>
  <si>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</si>
  <si>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</si>
  <si>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</si>
  <si>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</si>
  <si>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</si>
  <si>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</si>
  <si>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</si>
  <si>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</si>
  <si>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</si>
  <si>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</si>
  <si>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</si>
  <si>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</si>
  <si>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</si>
  <si>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</si>
  <si>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</si>
  <si>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</si>
  <si>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</si>
  <si>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</si>
  <si>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</si>
  <si>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</si>
  <si>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</si>
  <si>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</si>
  <si>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</si>
  <si>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</si>
  <si>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</si>
  <si>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</si>
  <si>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</si>
  <si>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</si>
  <si>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</si>
  <si>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</si>
  <si>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</si>
  <si>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112151312</t>
  </si>
  <si>
    <t>Kácení stromu bez postupného spouštění koruny a kmene D do 0,3 m</t>
  </si>
  <si>
    <t>kus</t>
  </si>
  <si>
    <t>CS ÚRS 2019 01</t>
  </si>
  <si>
    <t>4</t>
  </si>
  <si>
    <t>1652731617</t>
  </si>
  <si>
    <t>PP</t>
  </si>
  <si>
    <t>VV</t>
  </si>
  <si>
    <t>5</t>
  </si>
  <si>
    <t>Součet</t>
  </si>
  <si>
    <t>112201132</t>
  </si>
  <si>
    <t>Odstranění pařezů D do 0,3 m ve svahu do 1:2 s odklizením do 20 m a zasypáním jámy</t>
  </si>
  <si>
    <t>-1957648426</t>
  </si>
  <si>
    <t>3</t>
  </si>
  <si>
    <t>112201136</t>
  </si>
  <si>
    <t>Odstranění pařezů D do 0,7 m ve svahu do 1:2 s odklizením do 20 m a zasypáním jámy</t>
  </si>
  <si>
    <t>1862009361</t>
  </si>
  <si>
    <t>113106023</t>
  </si>
  <si>
    <t>Rozebrání dlažeb při překopech komunikací pro pěší ze zámkové dlažby ručně</t>
  </si>
  <si>
    <t>m2</t>
  </si>
  <si>
    <t>1530031879</t>
  </si>
  <si>
    <t>6</t>
  </si>
  <si>
    <t>113107323</t>
  </si>
  <si>
    <t>Odstranění podkladu z kameniva drceného tl 300 mm strojně pl do 50 m2</t>
  </si>
  <si>
    <t>-917463597</t>
  </si>
  <si>
    <t>řady</t>
  </si>
  <si>
    <t>156,85*1,1</t>
  </si>
  <si>
    <t>přípojky UV</t>
  </si>
  <si>
    <t>60*1,1</t>
  </si>
  <si>
    <t>UV</t>
  </si>
  <si>
    <t>9*1,5*1</t>
  </si>
  <si>
    <t>113107343</t>
  </si>
  <si>
    <t>Odstranění podkladu živičného tl 150 mm strojně pl do 50 m2</t>
  </si>
  <si>
    <t>747465660</t>
  </si>
  <si>
    <t>7</t>
  </si>
  <si>
    <t>113154121</t>
  </si>
  <si>
    <t>Frézování živičného krytu tl 30 mm pruh š 1 m pl do 500 m2 bez překážek v trase</t>
  </si>
  <si>
    <t>-1408313614</t>
  </si>
  <si>
    <t>9*2,5*2</t>
  </si>
  <si>
    <t>8</t>
  </si>
  <si>
    <t>115101203</t>
  </si>
  <si>
    <t>Čerpání vody na dopravní výšku do 10 m průměrný přítok do 2000 l/min</t>
  </si>
  <si>
    <t>hod</t>
  </si>
  <si>
    <t>904405474</t>
  </si>
  <si>
    <t>40*12</t>
  </si>
  <si>
    <t>9</t>
  </si>
  <si>
    <t>115101303</t>
  </si>
  <si>
    <t>Pohotovost čerpací soupravy pro dopravní výšku do 10 m přítok do 2000 l/min</t>
  </si>
  <si>
    <t>den</t>
  </si>
  <si>
    <t>-814484161</t>
  </si>
  <si>
    <t>40</t>
  </si>
  <si>
    <t>10</t>
  </si>
  <si>
    <t>119001401</t>
  </si>
  <si>
    <t>Dočasné zajištění potrubí ocelového nebo litinového DN do 200 mm</t>
  </si>
  <si>
    <t>m</t>
  </si>
  <si>
    <t>1721857697</t>
  </si>
  <si>
    <t>24</t>
  </si>
  <si>
    <t>11</t>
  </si>
  <si>
    <t>119001406</t>
  </si>
  <si>
    <t>Dočasné zajištění potrubí z PE DN do 500 mm</t>
  </si>
  <si>
    <t>543358497</t>
  </si>
  <si>
    <t>183</t>
  </si>
  <si>
    <t>12</t>
  </si>
  <si>
    <t>119001421</t>
  </si>
  <si>
    <t>Dočasné zajištění kabelů a kabelových tratí ze 3 volně ložených kabelů</t>
  </si>
  <si>
    <t>-1885766867</t>
  </si>
  <si>
    <t>88</t>
  </si>
  <si>
    <t>13</t>
  </si>
  <si>
    <t>121101103</t>
  </si>
  <si>
    <t>Sejmutí ornice s přemístěním na vzdálenost do 250 m</t>
  </si>
  <si>
    <t>m3</t>
  </si>
  <si>
    <t>-1799846252</t>
  </si>
  <si>
    <t>273,15*1,1*0,1</t>
  </si>
  <si>
    <t>vsak</t>
  </si>
  <si>
    <t>21*16,5*0,1</t>
  </si>
  <si>
    <t>14</t>
  </si>
  <si>
    <t>130001101</t>
  </si>
  <si>
    <t>Příplatek za ztížení vykopávky v blízkosti podzemního vedení</t>
  </si>
  <si>
    <t>-1378494515</t>
  </si>
  <si>
    <t>1185,8/2</t>
  </si>
  <si>
    <t>130951123</t>
  </si>
  <si>
    <t>Bourání kcí v hloubených vykopávkách ze zdiva ze ŽB nebo předpjatého strojně</t>
  </si>
  <si>
    <t>-489271349</t>
  </si>
  <si>
    <t>14*2,5*1,2*0,3</t>
  </si>
  <si>
    <t>16</t>
  </si>
  <si>
    <t>131201102</t>
  </si>
  <si>
    <t>Hloubení jam nezapažených v hornině tř. 3 objemu do 1000 m3</t>
  </si>
  <si>
    <t>-1564336720</t>
  </si>
  <si>
    <t>(18*14*2,65)*0,45</t>
  </si>
  <si>
    <t>usazovací šachta</t>
  </si>
  <si>
    <t>(3,5*3,5*4,25)*0,45</t>
  </si>
  <si>
    <t>17</t>
  </si>
  <si>
    <t>131201109</t>
  </si>
  <si>
    <t>Příplatek za lepivost u hloubení jam nezapažených v hornině tř. 3</t>
  </si>
  <si>
    <t>-548388655</t>
  </si>
  <si>
    <t>323,938/3</t>
  </si>
  <si>
    <t>18</t>
  </si>
  <si>
    <t>131301102</t>
  </si>
  <si>
    <t>Hloubení jam nezapažených v hornině tř. 4 objemu do 1000 m3</t>
  </si>
  <si>
    <t>1036746846</t>
  </si>
  <si>
    <t>19</t>
  </si>
  <si>
    <t>131301109</t>
  </si>
  <si>
    <t>Příplatek za lepivost u hloubení jam nezapažených v hornině tř. 4</t>
  </si>
  <si>
    <t>-1915576405</t>
  </si>
  <si>
    <t>323,954/3</t>
  </si>
  <si>
    <t>20</t>
  </si>
  <si>
    <t>131401102</t>
  </si>
  <si>
    <t>Hloubení jam nezapažených v hornině tř. 5 objemu do 1000 m3</t>
  </si>
  <si>
    <t>-554282339</t>
  </si>
  <si>
    <t>(18*14*2,65)*0,1</t>
  </si>
  <si>
    <t>(3,5*3,5*4,25)*0,1</t>
  </si>
  <si>
    <t>132201202</t>
  </si>
  <si>
    <t>Hloubení rýh š do 2000 mm v hornině tř. 3 objemu do 1000 m3</t>
  </si>
  <si>
    <t>-437082355</t>
  </si>
  <si>
    <t>(490*2,2*1,1)*0,45</t>
  </si>
  <si>
    <t>22</t>
  </si>
  <si>
    <t>132201209</t>
  </si>
  <si>
    <t>Příplatek za lepivost k hloubení rýh š do 2000 mm v hornině tř. 3</t>
  </si>
  <si>
    <t>349560713</t>
  </si>
  <si>
    <t>533,61/3</t>
  </si>
  <si>
    <t>23</t>
  </si>
  <si>
    <t>132301202</t>
  </si>
  <si>
    <t>Hloubení rýh š do 2000 mm v hornině tř. 4 objemu do 1000 m3</t>
  </si>
  <si>
    <t>-1950213421</t>
  </si>
  <si>
    <t>132301209</t>
  </si>
  <si>
    <t>Příplatek za lepivost k hloubení rýh š do 2000 mm v hornině tř. 4</t>
  </si>
  <si>
    <t>248439619</t>
  </si>
  <si>
    <t>25</t>
  </si>
  <si>
    <t>132401201</t>
  </si>
  <si>
    <t>Hloubení rýh š do 2000 mm v hornině tř. 5</t>
  </si>
  <si>
    <t>876926830</t>
  </si>
  <si>
    <t>(490*2,2*1,1)*0,1</t>
  </si>
  <si>
    <t>26</t>
  </si>
  <si>
    <t>151101101</t>
  </si>
  <si>
    <t>Zřízení příložného pažení a rozepření stěn rýh hl do 2 m</t>
  </si>
  <si>
    <t>-245067082</t>
  </si>
  <si>
    <t>490*2,2*2</t>
  </si>
  <si>
    <t>27</t>
  </si>
  <si>
    <t>151101111</t>
  </si>
  <si>
    <t>Odstranění příložného pažení a rozepření stěn rýh hl do 2 m</t>
  </si>
  <si>
    <t>-1803392263</t>
  </si>
  <si>
    <t>2156</t>
  </si>
  <si>
    <t>28</t>
  </si>
  <si>
    <t>151201103</t>
  </si>
  <si>
    <t>Zřízení zátažného pažení a rozepření stěn rýh hl do 8 m</t>
  </si>
  <si>
    <t>-981317819</t>
  </si>
  <si>
    <t>(3,5*4,3)*4</t>
  </si>
  <si>
    <t>29</t>
  </si>
  <si>
    <t>151201113</t>
  </si>
  <si>
    <t>Odstranění zátažného pažení a rozepření stěn rýh hl do 8 m</t>
  </si>
  <si>
    <t>50019072</t>
  </si>
  <si>
    <t>60,2</t>
  </si>
  <si>
    <t>30</t>
  </si>
  <si>
    <t>162301401</t>
  </si>
  <si>
    <t>Vodorovné přemístění větví stromů listnatých do 5 km D kmene do 300 mm</t>
  </si>
  <si>
    <t>-857535560</t>
  </si>
  <si>
    <t>31</t>
  </si>
  <si>
    <t>162301411</t>
  </si>
  <si>
    <t>Vodorovné přemístění kmenů stromů listnatých do 5 km D kmene do 300 mm</t>
  </si>
  <si>
    <t>-543327594</t>
  </si>
  <si>
    <t>32</t>
  </si>
  <si>
    <t>162301421</t>
  </si>
  <si>
    <t>Vodorovné přemístění pařezů do 5 km D do 300 mm</t>
  </si>
  <si>
    <t>-258545993</t>
  </si>
  <si>
    <t>33</t>
  </si>
  <si>
    <t>162301423</t>
  </si>
  <si>
    <t>Vodorovné přemístění pařezů do 5 km D do 700 mm</t>
  </si>
  <si>
    <t>-1876191339</t>
  </si>
  <si>
    <t>34</t>
  </si>
  <si>
    <t>162301901</t>
  </si>
  <si>
    <t>Příplatek k vodorovnému přemístění větví stromů listnatých D kmene do 300 mm ZKD 5 km</t>
  </si>
  <si>
    <t>-1316029051</t>
  </si>
  <si>
    <t>5*10</t>
  </si>
  <si>
    <t>35</t>
  </si>
  <si>
    <t>162301911</t>
  </si>
  <si>
    <t>Příplatek k vodorovnému přemístění kmenů stromů listnatých D kmene do 300 mm ZKD 5 km</t>
  </si>
  <si>
    <t>-1847694904</t>
  </si>
  <si>
    <t>36</t>
  </si>
  <si>
    <t>162301921</t>
  </si>
  <si>
    <t>Příplatek k vodorovnému přemístění pařezů D 300 mm ZKD 5 km</t>
  </si>
  <si>
    <t>-1843753928</t>
  </si>
  <si>
    <t>37</t>
  </si>
  <si>
    <t>162301923</t>
  </si>
  <si>
    <t>Příplatek k vodorovnému přemístění pařezů D 700 mm ZKD 5 km</t>
  </si>
  <si>
    <t>1259778440</t>
  </si>
  <si>
    <t>3*10</t>
  </si>
  <si>
    <t>38</t>
  </si>
  <si>
    <t>162701105</t>
  </si>
  <si>
    <t>Vodorovné přemístění do 10000 m výkopku/sypaniny z horniny tř. 1 až 4</t>
  </si>
  <si>
    <t>-140418966</t>
  </si>
  <si>
    <t>719,863*0,9</t>
  </si>
  <si>
    <t>1185,8*0,9</t>
  </si>
  <si>
    <t>39</t>
  </si>
  <si>
    <t>162701109</t>
  </si>
  <si>
    <t>Příplatek k vodorovnému přemístění výkopku/sypaniny z horniny tř. 1 až 4 ZKD 1000 m přes 10000 m</t>
  </si>
  <si>
    <t>-1326621509</t>
  </si>
  <si>
    <t>1715,097*5</t>
  </si>
  <si>
    <t>162701155</t>
  </si>
  <si>
    <t>Vodorovné přemístění do 10000 m výkopku/sypaniny z horniny tř. 5 až 7</t>
  </si>
  <si>
    <t>272315286</t>
  </si>
  <si>
    <t>719,863*0,1</t>
  </si>
  <si>
    <t>1185,8*0,1</t>
  </si>
  <si>
    <t>41</t>
  </si>
  <si>
    <t>162701159</t>
  </si>
  <si>
    <t>Příplatek k vodorovnému přemístění výkopku/sypaniny z horniny tř. 5 až 7 ZKD 1000 m přes 10000 m</t>
  </si>
  <si>
    <t>218906200</t>
  </si>
  <si>
    <t>190,566*5</t>
  </si>
  <si>
    <t>42</t>
  </si>
  <si>
    <t>171201201</t>
  </si>
  <si>
    <t>Uložení sypaniny na skládky</t>
  </si>
  <si>
    <t>1281017740</t>
  </si>
  <si>
    <t>1905,663</t>
  </si>
  <si>
    <t>43</t>
  </si>
  <si>
    <t>171201211</t>
  </si>
  <si>
    <t>Poplatek za uložení stavebního odpadu - zeminy a kameniva na skládce</t>
  </si>
  <si>
    <t>t</t>
  </si>
  <si>
    <t>132605939</t>
  </si>
  <si>
    <t>1905,663*1,8</t>
  </si>
  <si>
    <t>44</t>
  </si>
  <si>
    <t>174101101</t>
  </si>
  <si>
    <t>Zásyp jam, šachet rýh nebo kolem objektů sypaninou se zhutněním</t>
  </si>
  <si>
    <t>-111422451</t>
  </si>
  <si>
    <t>719,863+1185,8</t>
  </si>
  <si>
    <t>-571,4</t>
  </si>
  <si>
    <t>-92,11</t>
  </si>
  <si>
    <t>-1,838</t>
  </si>
  <si>
    <t>objem vsaku</t>
  </si>
  <si>
    <t>-130</t>
  </si>
  <si>
    <t>45</t>
  </si>
  <si>
    <t>M</t>
  </si>
  <si>
    <t>58344171</t>
  </si>
  <si>
    <t>štěrkodrť frakce 0/32</t>
  </si>
  <si>
    <t>932698672</t>
  </si>
  <si>
    <t>1110,315*1,95</t>
  </si>
  <si>
    <t>46</t>
  </si>
  <si>
    <t>175151101</t>
  </si>
  <si>
    <t>Obsypání potrubí strojně sypaninou bez prohození, uloženou do 3 m</t>
  </si>
  <si>
    <t>-2109230654</t>
  </si>
  <si>
    <t>kanalizace</t>
  </si>
  <si>
    <t>490*1,1*0,6</t>
  </si>
  <si>
    <t>18*14*1,5-130</t>
  </si>
  <si>
    <t>47</t>
  </si>
  <si>
    <t>58337310</t>
  </si>
  <si>
    <t>štěrkopísek frakce 0/4</t>
  </si>
  <si>
    <t>1857829702</t>
  </si>
  <si>
    <t>571,4*1,95</t>
  </si>
  <si>
    <t>48</t>
  </si>
  <si>
    <t>181411142</t>
  </si>
  <si>
    <t>Založení parterového trávníku výsevem plochy do 1000 m2 ve svahu do 1:2</t>
  </si>
  <si>
    <t>-840054159</t>
  </si>
  <si>
    <t>19,5*1,1</t>
  </si>
  <si>
    <t>21*16,5</t>
  </si>
  <si>
    <t>49</t>
  </si>
  <si>
    <t>00572470</t>
  </si>
  <si>
    <t>osivo směs travní univerzál</t>
  </si>
  <si>
    <t>kg</t>
  </si>
  <si>
    <t>59770299</t>
  </si>
  <si>
    <t>50</t>
  </si>
  <si>
    <t>182301121</t>
  </si>
  <si>
    <t>Rozprostření ornice pl do 500 m2 ve svahu přes 1:5 tl vrstvy do 100 mm</t>
  </si>
  <si>
    <t>-1351841365</t>
  </si>
  <si>
    <t>Zakládání</t>
  </si>
  <si>
    <t>51</t>
  </si>
  <si>
    <t>212755214</t>
  </si>
  <si>
    <t>Trativody z drenážních trubek plastových flexibilních D 100 mm bez lože</t>
  </si>
  <si>
    <t>1644391646</t>
  </si>
  <si>
    <t>430</t>
  </si>
  <si>
    <t>Svislé a kompletní konstrukce</t>
  </si>
  <si>
    <t>52</t>
  </si>
  <si>
    <t>359901211</t>
  </si>
  <si>
    <t>Monitoring stoky jakékoli výšky na nové kanalizaci</t>
  </si>
  <si>
    <t>1355167293</t>
  </si>
  <si>
    <t>365</t>
  </si>
  <si>
    <t>65</t>
  </si>
  <si>
    <t>Vodorovné konstrukce</t>
  </si>
  <si>
    <t>53</t>
  </si>
  <si>
    <t>451572111</t>
  </si>
  <si>
    <t>Lože pod potrubí otevřený výkop z kameniva drobného těženého</t>
  </si>
  <si>
    <t>311837961</t>
  </si>
  <si>
    <t>490*1,1*0,1</t>
  </si>
  <si>
    <t>15,2*10,93*0,23</t>
  </si>
  <si>
    <t>54</t>
  </si>
  <si>
    <t>452112111</t>
  </si>
  <si>
    <t>Osazení betonových prstenců nebo rámů v do 100 mm</t>
  </si>
  <si>
    <t>-1805850211</t>
  </si>
  <si>
    <t>55</t>
  </si>
  <si>
    <t>59224185</t>
  </si>
  <si>
    <t>prstenec šachtový vyrovnávací betonový 625x120x60mm</t>
  </si>
  <si>
    <t>-970682827</t>
  </si>
  <si>
    <t>56</t>
  </si>
  <si>
    <t>59224176</t>
  </si>
  <si>
    <t>prstenec šachtový vyrovnávací betonový 625x120x80mm</t>
  </si>
  <si>
    <t>1551260397</t>
  </si>
  <si>
    <t>57</t>
  </si>
  <si>
    <t>452112121</t>
  </si>
  <si>
    <t>Osazení betonových prstenců nebo rámů v do 200 mm</t>
  </si>
  <si>
    <t>-1456582813</t>
  </si>
  <si>
    <t>58</t>
  </si>
  <si>
    <t>59224187</t>
  </si>
  <si>
    <t>prstenec šachtový vyrovnávací betonový 625x120x100mm</t>
  </si>
  <si>
    <t>1537561332</t>
  </si>
  <si>
    <t>59</t>
  </si>
  <si>
    <t>59224188</t>
  </si>
  <si>
    <t>prstenec šachtový vyrovnávací betonový 625x120x120mm</t>
  </si>
  <si>
    <t>-2113639048</t>
  </si>
  <si>
    <t>60</t>
  </si>
  <si>
    <t>452311151</t>
  </si>
  <si>
    <t>Podkladní desky z betonu prostého tř. C 20/25 otevřený výkop</t>
  </si>
  <si>
    <t>-1921670684</t>
  </si>
  <si>
    <t>3,5*3,5*0,15</t>
  </si>
  <si>
    <t>Komunikace pozemní</t>
  </si>
  <si>
    <t>61</t>
  </si>
  <si>
    <t>564861111</t>
  </si>
  <si>
    <t>Podklad ze štěrkodrtě ŠD tl 200 mm</t>
  </si>
  <si>
    <t>-1194419133</t>
  </si>
  <si>
    <t>62</t>
  </si>
  <si>
    <t>564931412</t>
  </si>
  <si>
    <t>Kryt z asfaltového recyklátu tl 100 mm</t>
  </si>
  <si>
    <t>1543171256</t>
  </si>
  <si>
    <t>63</t>
  </si>
  <si>
    <t>567122112</t>
  </si>
  <si>
    <t>Podklad ze směsi stmelené cementem SC C 8/10 (KSC I) tl 130 mm</t>
  </si>
  <si>
    <t>-438382885</t>
  </si>
  <si>
    <t>64</t>
  </si>
  <si>
    <t>573191111</t>
  </si>
  <si>
    <t>Postřik infiltrační kationaktivní emulzí v množství 1 kg/m2</t>
  </si>
  <si>
    <t>827596647</t>
  </si>
  <si>
    <t>573231108</t>
  </si>
  <si>
    <t>Postřik živičný spojovací ze silniční emulze v množství 0,50 kg/m2</t>
  </si>
  <si>
    <t>382742360</t>
  </si>
  <si>
    <t>66</t>
  </si>
  <si>
    <t>577134111</t>
  </si>
  <si>
    <t>Asfaltový beton vrstva obrusná ACO 11 (ABS) tř. I tl 40 mm š do 3 m z nemodifikovaného asfaltu</t>
  </si>
  <si>
    <t>-1366712061</t>
  </si>
  <si>
    <t>67</t>
  </si>
  <si>
    <t>577165112</t>
  </si>
  <si>
    <t>Asfaltový beton vrstva ložní ACL 16 (ABH) tl 70 mm š do 3 m z nemodifikovaného asfaltu</t>
  </si>
  <si>
    <t>-452994201</t>
  </si>
  <si>
    <t>Trubní vedení</t>
  </si>
  <si>
    <t>68</t>
  </si>
  <si>
    <t>810441811</t>
  </si>
  <si>
    <t>Bourání stávajícího potrubí z betonu DN přes 400 do 600</t>
  </si>
  <si>
    <t>1325388809</t>
  </si>
  <si>
    <t>8+22+10+10+14+4+22</t>
  </si>
  <si>
    <t>69</t>
  </si>
  <si>
    <t>871310430</t>
  </si>
  <si>
    <t>Montáž kanalizačního potrubí korugovaného z polypropylenu DN 160</t>
  </si>
  <si>
    <t>-530389013</t>
  </si>
  <si>
    <t>70</t>
  </si>
  <si>
    <t>28614094</t>
  </si>
  <si>
    <t>trubka kanalizační žebrovaná PP vnitřní průměr 150mm, dl. 2m</t>
  </si>
  <si>
    <t>945034135</t>
  </si>
  <si>
    <t>71</t>
  </si>
  <si>
    <t>871360420</t>
  </si>
  <si>
    <t>Montáž kanalizačního potrubí korugovaného SN 12 z polypropylenu DN 250</t>
  </si>
  <si>
    <t>-43947658</t>
  </si>
  <si>
    <t>72</t>
  </si>
  <si>
    <t>28614125</t>
  </si>
  <si>
    <t>trubka kanalizační žebrovaná PP vnitřní průměr 250mm, dl. 6m</t>
  </si>
  <si>
    <t>652233253</t>
  </si>
  <si>
    <t>73</t>
  </si>
  <si>
    <t>871370420</t>
  </si>
  <si>
    <t>Montáž kanalizačního potrubí korugovaného SN 12 z polypropylenu DN 300</t>
  </si>
  <si>
    <t>691553260</t>
  </si>
  <si>
    <t>74</t>
  </si>
  <si>
    <t>28614133</t>
  </si>
  <si>
    <t>trubka kanalizační žebrovaná PP vnitřní průměr 300mm, dl. 6m</t>
  </si>
  <si>
    <t>-1586952825</t>
  </si>
  <si>
    <t>75</t>
  </si>
  <si>
    <t>877310410</t>
  </si>
  <si>
    <t>Montáž kolen na kanalizačním potrubí z PP trub korugovaných DN 150</t>
  </si>
  <si>
    <t>550550656</t>
  </si>
  <si>
    <t>9*3</t>
  </si>
  <si>
    <t>76</t>
  </si>
  <si>
    <t>28614758</t>
  </si>
  <si>
    <t>koleno kanalizační žebrované PP 45° 160mm</t>
  </si>
  <si>
    <t>1586677860</t>
  </si>
  <si>
    <t>77</t>
  </si>
  <si>
    <t>877370420</t>
  </si>
  <si>
    <t>Montáž odboček na kanalizačním potrubí z PP trub korugovaných DN 300</t>
  </si>
  <si>
    <t>-1918382355</t>
  </si>
  <si>
    <t>78</t>
  </si>
  <si>
    <t>ELM.05973</t>
  </si>
  <si>
    <t>Odbočka kanalizační DN 300/150/45°</t>
  </si>
  <si>
    <t>-1018005140</t>
  </si>
  <si>
    <t>79</t>
  </si>
  <si>
    <t>894411121</t>
  </si>
  <si>
    <t>Zřízení šachet kanalizačních z betonových dílců na potrubí DN nad 200 do 300 dno prafa</t>
  </si>
  <si>
    <t>101224920</t>
  </si>
  <si>
    <t>80</t>
  </si>
  <si>
    <t>59224312</t>
  </si>
  <si>
    <t>kónus šachetní betonový kapsové plastové stupadlo 100x62,5x58 cm</t>
  </si>
  <si>
    <t>-1395772744</t>
  </si>
  <si>
    <t>81</t>
  </si>
  <si>
    <t>59224065</t>
  </si>
  <si>
    <t>skruž betonová DN 1000x250, 100x25x12 cm</t>
  </si>
  <si>
    <t>1707698096</t>
  </si>
  <si>
    <t>82</t>
  </si>
  <si>
    <t>59224067</t>
  </si>
  <si>
    <t>skruž betonová DN 1000x500, 100x50x12 cm</t>
  </si>
  <si>
    <t>333584730</t>
  </si>
  <si>
    <t>83</t>
  </si>
  <si>
    <t>59224069</t>
  </si>
  <si>
    <t>skruž betonová DN 1000x1000, 100x100x12 cm</t>
  </si>
  <si>
    <t>-830984818</t>
  </si>
  <si>
    <t>84</t>
  </si>
  <si>
    <t>59224029</t>
  </si>
  <si>
    <t>dno betonové šachtové DN 300 betonový žlab i nástupnice   100 x 78,5 x 15 cm</t>
  </si>
  <si>
    <t>159106137</t>
  </si>
  <si>
    <t>85</t>
  </si>
  <si>
    <t>895941311</t>
  </si>
  <si>
    <t>Zřízení vpusti kanalizační uliční z betonových dílců typ UVB-50</t>
  </si>
  <si>
    <t>564317303</t>
  </si>
  <si>
    <t>86</t>
  </si>
  <si>
    <t>28661681</t>
  </si>
  <si>
    <t>vpusť silniční bez sifonu 425/150mm (vč. dna)</t>
  </si>
  <si>
    <t>425014473</t>
  </si>
  <si>
    <t>87</t>
  </si>
  <si>
    <t>895972R01</t>
  </si>
  <si>
    <t>Zasakovací box z polypropylenu PP s revizí pro vsakování pětiřadová galerie objemu 130 m3</t>
  </si>
  <si>
    <t>soubor</t>
  </si>
  <si>
    <t>238804073</t>
  </si>
  <si>
    <t>895972R02</t>
  </si>
  <si>
    <t>Zasakovací galerie - trubní propoje, kontrolní jímky</t>
  </si>
  <si>
    <t>-1143856790</t>
  </si>
  <si>
    <t>89</t>
  </si>
  <si>
    <t>899104112</t>
  </si>
  <si>
    <t>Osazení poklopů litinových nebo ocelových včetně rámů pro třídu zatížení D400, E600</t>
  </si>
  <si>
    <t>510707001</t>
  </si>
  <si>
    <t>90</t>
  </si>
  <si>
    <t>28661935</t>
  </si>
  <si>
    <t>poklop šachtový litinový dno DN 600 pro třídu zatížení D400</t>
  </si>
  <si>
    <t>-2066915870</t>
  </si>
  <si>
    <t>91</t>
  </si>
  <si>
    <t>899204112</t>
  </si>
  <si>
    <t>Osazení mříží litinových včetně rámů a košů na bahno pro třídu zatížení D400, E600</t>
  </si>
  <si>
    <t>-514481459</t>
  </si>
  <si>
    <t>92</t>
  </si>
  <si>
    <t>55242320</t>
  </si>
  <si>
    <t>mříž vtoková litinová plochá 500x500mm vč. rámu</t>
  </si>
  <si>
    <t>1295091278</t>
  </si>
  <si>
    <t>93</t>
  </si>
  <si>
    <t>R001</t>
  </si>
  <si>
    <t>Zřízení šachet DN200 z betonových dílců vč. jeřábnických prací</t>
  </si>
  <si>
    <t>-2018311940</t>
  </si>
  <si>
    <t>94</t>
  </si>
  <si>
    <t>PFB.3111151</t>
  </si>
  <si>
    <t>Zákrytová deska PNK-Q.1 200/20 ZDP 2K 60</t>
  </si>
  <si>
    <t>144231080</t>
  </si>
  <si>
    <t>95</t>
  </si>
  <si>
    <t>PFB.3111352</t>
  </si>
  <si>
    <t>Skruž PNK-Q.1 200/100 SKP - už. objem 3,140 m3</t>
  </si>
  <si>
    <t>-126486551</t>
  </si>
  <si>
    <t>96</t>
  </si>
  <si>
    <t>PFB.3111553</t>
  </si>
  <si>
    <t>Dno PNK-Q.1 200/250 BZP - už. objem 7,850 m3</t>
  </si>
  <si>
    <t>1871837817</t>
  </si>
  <si>
    <t>97</t>
  </si>
  <si>
    <t>PFB.0006005OZ</t>
  </si>
  <si>
    <t>Těsnění Elastomerové těsnění obyčejné</t>
  </si>
  <si>
    <t>615003880</t>
  </si>
  <si>
    <t>98</t>
  </si>
  <si>
    <t>PFB.3101054</t>
  </si>
  <si>
    <t>Dělicí stěna PNK 213/8/245 DS</t>
  </si>
  <si>
    <t>2038929603</t>
  </si>
  <si>
    <t>Ostatní konstrukce a práce, bourání</t>
  </si>
  <si>
    <t>99</t>
  </si>
  <si>
    <t>919112223</t>
  </si>
  <si>
    <t>Řezání spár pro vytvoření komůrky š 15 mm hl 30 mm pro těsnící zálivku v živičném krytu</t>
  </si>
  <si>
    <t>288973456</t>
  </si>
  <si>
    <t>9*6,5</t>
  </si>
  <si>
    <t>100</t>
  </si>
  <si>
    <t>919121121</t>
  </si>
  <si>
    <t>Těsnění spár zálivkou za studena pro komůrky š 15 mm hl 25 mm s těsnicím profilem</t>
  </si>
  <si>
    <t>14613542</t>
  </si>
  <si>
    <t>101</t>
  </si>
  <si>
    <t>919735113</t>
  </si>
  <si>
    <t>Řezání stávajícího živičného krytu hl do 150 mm</t>
  </si>
  <si>
    <t>-2107657167</t>
  </si>
  <si>
    <t>156,85</t>
  </si>
  <si>
    <t>přípojky</t>
  </si>
  <si>
    <t>60*2</t>
  </si>
  <si>
    <t>9*3,5</t>
  </si>
  <si>
    <t>102</t>
  </si>
  <si>
    <t>9R001</t>
  </si>
  <si>
    <t>Přeložka dopravního radaru</t>
  </si>
  <si>
    <t>-809287024</t>
  </si>
  <si>
    <t>103</t>
  </si>
  <si>
    <t>9R002</t>
  </si>
  <si>
    <t>Obnova dopravního značení (svislé)</t>
  </si>
  <si>
    <t>-1480609892</t>
  </si>
  <si>
    <t>104</t>
  </si>
  <si>
    <t>9R003</t>
  </si>
  <si>
    <t>Statické zajištění sloupů nadzemního vedení a VO</t>
  </si>
  <si>
    <t>ks</t>
  </si>
  <si>
    <t>-875734797</t>
  </si>
  <si>
    <t>997</t>
  </si>
  <si>
    <t>Přesun sutě</t>
  </si>
  <si>
    <t>105</t>
  </si>
  <si>
    <t>997013811</t>
  </si>
  <si>
    <t>Poplatek za uložení na skládce (skládkovné) odpadu dřevěného</t>
  </si>
  <si>
    <t>-1591968258</t>
  </si>
  <si>
    <t>106</t>
  </si>
  <si>
    <t>997221551</t>
  </si>
  <si>
    <t>Vodorovná doprava suti ze sypkých materiálů do 1 km</t>
  </si>
  <si>
    <t>1992873500</t>
  </si>
  <si>
    <t>234,56</t>
  </si>
  <si>
    <t>107</t>
  </si>
  <si>
    <t>997221559</t>
  </si>
  <si>
    <t>Příplatek ZKD 1 km u vodorovné dopravy suti ze sypkých materiálů</t>
  </si>
  <si>
    <t>-690558337</t>
  </si>
  <si>
    <t>264,56*14</t>
  </si>
  <si>
    <t>108</t>
  </si>
  <si>
    <t>997221815</t>
  </si>
  <si>
    <t>Poplatek za uložení na skládce (skládkovné) stavebního odpadu betonového kód odpadu 170 101</t>
  </si>
  <si>
    <t>-1493060007</t>
  </si>
  <si>
    <t>113,2</t>
  </si>
  <si>
    <t>109</t>
  </si>
  <si>
    <t>997221845</t>
  </si>
  <si>
    <t>Poplatek za uložení na skládce (skládkovné) odpadu asfaltového bez dehtu kód odpadu 170 302</t>
  </si>
  <si>
    <t>-1917149402</t>
  </si>
  <si>
    <t>70,47</t>
  </si>
  <si>
    <t>110</t>
  </si>
  <si>
    <t>997221855</t>
  </si>
  <si>
    <t>Poplatek za uložení na skládce (skládkovné) zeminy a kameniva kód odpadu 170 504</t>
  </si>
  <si>
    <t>1062621396</t>
  </si>
  <si>
    <t>110,89</t>
  </si>
  <si>
    <t>998</t>
  </si>
  <si>
    <t>Přesun hmot</t>
  </si>
  <si>
    <t>111</t>
  </si>
  <si>
    <t>998276101</t>
  </si>
  <si>
    <t>Přesun hmot pro trubní vedení z trub z plastických hmot otevřený výkop</t>
  </si>
  <si>
    <t>-1575509586</t>
  </si>
  <si>
    <t>767-10 - 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</si>
  <si>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</si>
  <si>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</si>
  <si>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</si>
  <si>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</si>
  <si>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</si>
  <si>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</si>
  <si>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</si>
  <si>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</si>
  <si>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</si>
  <si>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</si>
  <si>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011603000</t>
  </si>
  <si>
    <t>Diagnostika komunikace</t>
  </si>
  <si>
    <t>-1564598724</t>
  </si>
  <si>
    <t>012103000</t>
  </si>
  <si>
    <t>Geodetické práce před výstavbou - vytyčení inženýrských sítí</t>
  </si>
  <si>
    <t>799228974</t>
  </si>
  <si>
    <t>012203000</t>
  </si>
  <si>
    <t>Geodetické práce při provádění stavby - vytyčení stavby</t>
  </si>
  <si>
    <t>1085371681</t>
  </si>
  <si>
    <t>012303000</t>
  </si>
  <si>
    <t>Geodetické práce po výstavbě - zaměření skutečného provedení</t>
  </si>
  <si>
    <t>517771385</t>
  </si>
  <si>
    <t>013254000</t>
  </si>
  <si>
    <t>Dokumentace skutečného provedení stavby</t>
  </si>
  <si>
    <t>1287273802</t>
  </si>
  <si>
    <t>VRN3</t>
  </si>
  <si>
    <t>Zařízení staveniště</t>
  </si>
  <si>
    <t>031002000</t>
  </si>
  <si>
    <t>790429115</t>
  </si>
  <si>
    <t>034103000</t>
  </si>
  <si>
    <t>Oplocení staveniště</t>
  </si>
  <si>
    <t>2098040730</t>
  </si>
  <si>
    <t>VRN4</t>
  </si>
  <si>
    <t>Inženýrská činnost</t>
  </si>
  <si>
    <t>043103000</t>
  </si>
  <si>
    <t>Rozbor voda</t>
  </si>
  <si>
    <t>-497431095</t>
  </si>
  <si>
    <t>045002000</t>
  </si>
  <si>
    <t>Kompletační a koordinační činnost</t>
  </si>
  <si>
    <t>2010139062</t>
  </si>
  <si>
    <t>VRN5</t>
  </si>
  <si>
    <t>Finanční náklady</t>
  </si>
  <si>
    <t>053002000</t>
  </si>
  <si>
    <t>Poplatky za zábory</t>
  </si>
  <si>
    <t>-967112771</t>
  </si>
  <si>
    <t>VRN7</t>
  </si>
  <si>
    <t>Provozní vlivy</t>
  </si>
  <si>
    <t>071203000</t>
  </si>
  <si>
    <t>Přechodové lávky</t>
  </si>
  <si>
    <t>1169873245</t>
  </si>
  <si>
    <t>072002000</t>
  </si>
  <si>
    <t>DIO</t>
  </si>
  <si>
    <t>-1244719641</t>
  </si>
  <si>
    <t>Chodník Hlinsko-Rváčov-dešťová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</si>
</sst>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F46" workbookViewId="0">
      <selection activeCell="S78" sqref="S78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hidden="1" customWidth="1"/>
    <col min="58" max="66" width="0" hidden="1" customWidth="1"/>
    <col min="71" max="91" width="9.28515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0"/>
      <c r="AQ5" s="20"/>
      <c r="AR5" s="18"/>
      <c r="BE5" s="259" t="s">
        <v>15</v>
      </c>
      <c r="BS5" s="15" t="s">
        <v>6</v>
      </c>
    </row>
    <row r="6" spans="1:74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3" t="s">
        <v>710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P6" s="20"/>
      <c r="AQ6" s="20"/>
      <c r="AR6" s="18"/>
      <c r="BE6" s="260"/>
      <c r="BS6" s="15" t="s">
        <v>6</v>
      </c>
    </row>
    <row r="7" spans="1:74" ht="12" customHeight="1">
      <c r="B7" s="19"/>
      <c r="C7" s="20"/>
      <c r="D7" s="27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18</v>
      </c>
      <c r="AL7" s="20"/>
      <c r="AM7" s="20"/>
      <c r="AN7" s="25" t="s">
        <v>1</v>
      </c>
      <c r="AO7" s="20"/>
      <c r="AP7" s="20"/>
      <c r="AQ7" s="20"/>
      <c r="AR7" s="18"/>
      <c r="BE7" s="260"/>
      <c r="BS7" s="15" t="s">
        <v>6</v>
      </c>
    </row>
    <row r="8" spans="1:74" ht="12" customHeight="1">
      <c r="B8" s="19"/>
      <c r="C8" s="20"/>
      <c r="D8" s="27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21</v>
      </c>
      <c r="AL8" s="20"/>
      <c r="AM8" s="20"/>
      <c r="AN8" s="28" t="s">
        <v>22</v>
      </c>
      <c r="AO8" s="20"/>
      <c r="AP8" s="20"/>
      <c r="AQ8" s="20"/>
      <c r="AR8" s="18"/>
      <c r="BE8" s="260"/>
      <c r="BS8" s="15" t="s">
        <v>6</v>
      </c>
    </row>
    <row r="9" spans="1:74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60"/>
      <c r="BS9" s="15" t="s">
        <v>6</v>
      </c>
    </row>
    <row r="10" spans="1:74" ht="12" customHeight="1">
      <c r="B10" s="19"/>
      <c r="C10" s="20"/>
      <c r="D10" s="27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24</v>
      </c>
      <c r="AL10" s="20"/>
      <c r="AM10" s="20"/>
      <c r="AN10" s="25" t="s">
        <v>25</v>
      </c>
      <c r="AO10" s="20"/>
      <c r="AP10" s="20"/>
      <c r="AQ10" s="20"/>
      <c r="AR10" s="18"/>
      <c r="BE10" s="260"/>
      <c r="BS10" s="15" t="s">
        <v>6</v>
      </c>
    </row>
    <row r="11" spans="1:74" ht="18.45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60"/>
      <c r="BS11" s="15" t="s">
        <v>6</v>
      </c>
    </row>
    <row r="12" spans="1:74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60"/>
      <c r="BS12" s="15" t="s">
        <v>6</v>
      </c>
    </row>
    <row r="13" spans="1:74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24</v>
      </c>
      <c r="AL13" s="20"/>
      <c r="AM13" s="20"/>
      <c r="AN13" s="29" t="s">
        <v>29</v>
      </c>
      <c r="AO13" s="20"/>
      <c r="AP13" s="20"/>
      <c r="AQ13" s="20"/>
      <c r="AR13" s="18"/>
      <c r="BE13" s="260"/>
      <c r="BS13" s="15" t="s">
        <v>6</v>
      </c>
    </row>
    <row r="14" spans="1:74">
      <c r="B14" s="19"/>
      <c r="C14" s="20"/>
      <c r="D14" s="20"/>
      <c r="E14" s="254" t="s">
        <v>29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60"/>
      <c r="BS14" s="15" t="s">
        <v>6</v>
      </c>
    </row>
    <row r="15" spans="1:74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60"/>
      <c r="BS15" s="15" t="s">
        <v>4</v>
      </c>
    </row>
    <row r="16" spans="1:74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24</v>
      </c>
      <c r="AL16" s="20"/>
      <c r="AM16" s="20"/>
      <c r="AN16" s="25" t="s">
        <v>31</v>
      </c>
      <c r="AO16" s="20"/>
      <c r="AP16" s="20"/>
      <c r="AQ16" s="20"/>
      <c r="AR16" s="18"/>
      <c r="BE16" s="260"/>
      <c r="BS16" s="15" t="s">
        <v>4</v>
      </c>
    </row>
    <row r="17" spans="2:71" ht="18.45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33</v>
      </c>
      <c r="AO17" s="20"/>
      <c r="AP17" s="20"/>
      <c r="AQ17" s="20"/>
      <c r="AR17" s="18"/>
      <c r="BE17" s="260"/>
      <c r="BS17" s="15" t="s">
        <v>34</v>
      </c>
    </row>
    <row r="18" spans="2:7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60"/>
      <c r="BS18" s="15" t="s">
        <v>6</v>
      </c>
    </row>
    <row r="19" spans="2:7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60"/>
      <c r="BS19" s="15" t="s">
        <v>6</v>
      </c>
    </row>
    <row r="20" spans="2:71" ht="18.45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60"/>
      <c r="BS20" s="15" t="s">
        <v>34</v>
      </c>
    </row>
    <row r="21" spans="2:7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60"/>
    </row>
    <row r="22" spans="2:7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60"/>
    </row>
    <row r="23" spans="2:71" ht="16.5" customHeight="1">
      <c r="B23" s="19"/>
      <c r="C23" s="20"/>
      <c r="D23" s="20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20"/>
      <c r="AP23" s="20"/>
      <c r="AQ23" s="20"/>
      <c r="AR23" s="18"/>
      <c r="BE23" s="260"/>
    </row>
    <row r="24" spans="2:7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60"/>
    </row>
    <row r="25" spans="2:7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60"/>
    </row>
    <row r="26" spans="2:71" s="1" customFormat="1" ht="25.95" customHeight="1"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5">
        <f>ROUND(AG54,2)</f>
        <v>0</v>
      </c>
      <c r="AL26" s="236"/>
      <c r="AM26" s="236"/>
      <c r="AN26" s="236"/>
      <c r="AO26" s="236"/>
      <c r="AP26" s="33"/>
      <c r="AQ26" s="33"/>
      <c r="AR26" s="36"/>
      <c r="BE26" s="260"/>
    </row>
    <row r="27" spans="2:71" s="1" customFormat="1" ht="6.9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60"/>
    </row>
    <row r="28" spans="2:71" s="1" customForma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39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40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41</v>
      </c>
      <c r="AL28" s="257"/>
      <c r="AM28" s="257"/>
      <c r="AN28" s="257"/>
      <c r="AO28" s="257"/>
      <c r="AP28" s="33"/>
      <c r="AQ28" s="33"/>
      <c r="AR28" s="36"/>
      <c r="BE28" s="260"/>
    </row>
    <row r="29" spans="2:71" s="2" customFormat="1" ht="14.4" customHeight="1">
      <c r="B29" s="37"/>
      <c r="C29" s="38"/>
      <c r="D29" s="27" t="s">
        <v>42</v>
      </c>
      <c r="E29" s="38"/>
      <c r="F29" s="27" t="s">
        <v>43</v>
      </c>
      <c r="G29" s="38"/>
      <c r="H29" s="38"/>
      <c r="I29" s="38"/>
      <c r="J29" s="38"/>
      <c r="K29" s="38"/>
      <c r="L29" s="258">
        <v>0.21</v>
      </c>
      <c r="M29" s="238"/>
      <c r="N29" s="238"/>
      <c r="O29" s="238"/>
      <c r="P29" s="238"/>
      <c r="Q29" s="38"/>
      <c r="R29" s="38"/>
      <c r="S29" s="38"/>
      <c r="T29" s="38"/>
      <c r="U29" s="38"/>
      <c r="V29" s="38"/>
      <c r="W29" s="237">
        <f>ROUND(AZ54, 2)</f>
        <v>0</v>
      </c>
      <c r="X29" s="238"/>
      <c r="Y29" s="238"/>
      <c r="Z29" s="238"/>
      <c r="AA29" s="238"/>
      <c r="AB29" s="238"/>
      <c r="AC29" s="238"/>
      <c r="AD29" s="238"/>
      <c r="AE29" s="238"/>
      <c r="AF29" s="38"/>
      <c r="AG29" s="38"/>
      <c r="AH29" s="38"/>
      <c r="AI29" s="38"/>
      <c r="AJ29" s="38"/>
      <c r="AK29" s="237">
        <f>ROUND(AV54, 2)</f>
        <v>0</v>
      </c>
      <c r="AL29" s="238"/>
      <c r="AM29" s="238"/>
      <c r="AN29" s="238"/>
      <c r="AO29" s="238"/>
      <c r="AP29" s="38"/>
      <c r="AQ29" s="38"/>
      <c r="AR29" s="39"/>
      <c r="BE29" s="260"/>
    </row>
    <row r="30" spans="2:71" s="2" customFormat="1" ht="14.4" customHeight="1">
      <c r="B30" s="37"/>
      <c r="C30" s="38"/>
      <c r="D30" s="38"/>
      <c r="E30" s="38"/>
      <c r="F30" s="27" t="s">
        <v>44</v>
      </c>
      <c r="G30" s="38"/>
      <c r="H30" s="38"/>
      <c r="I30" s="38"/>
      <c r="J30" s="38"/>
      <c r="K30" s="38"/>
      <c r="L30" s="258">
        <v>0.15</v>
      </c>
      <c r="M30" s="238"/>
      <c r="N30" s="238"/>
      <c r="O30" s="238"/>
      <c r="P30" s="238"/>
      <c r="Q30" s="38"/>
      <c r="R30" s="38"/>
      <c r="S30" s="38"/>
      <c r="T30" s="38"/>
      <c r="U30" s="38"/>
      <c r="V30" s="38"/>
      <c r="W30" s="237">
        <f>ROUND(BA54, 2)</f>
        <v>0</v>
      </c>
      <c r="X30" s="238"/>
      <c r="Y30" s="238"/>
      <c r="Z30" s="238"/>
      <c r="AA30" s="238"/>
      <c r="AB30" s="238"/>
      <c r="AC30" s="238"/>
      <c r="AD30" s="238"/>
      <c r="AE30" s="238"/>
      <c r="AF30" s="38"/>
      <c r="AG30" s="38"/>
      <c r="AH30" s="38"/>
      <c r="AI30" s="38"/>
      <c r="AJ30" s="38"/>
      <c r="AK30" s="237">
        <f>ROUND(AW54, 2)</f>
        <v>0</v>
      </c>
      <c r="AL30" s="238"/>
      <c r="AM30" s="238"/>
      <c r="AN30" s="238"/>
      <c r="AO30" s="238"/>
      <c r="AP30" s="38"/>
      <c r="AQ30" s="38"/>
      <c r="AR30" s="39"/>
      <c r="BE30" s="260"/>
    </row>
    <row r="31" spans="2:71" s="2" customFormat="1" ht="14.4" hidden="1" customHeight="1">
      <c r="B31" s="37"/>
      <c r="C31" s="38"/>
      <c r="D31" s="38"/>
      <c r="E31" s="38"/>
      <c r="F31" s="27" t="s">
        <v>45</v>
      </c>
      <c r="G31" s="38"/>
      <c r="H31" s="38"/>
      <c r="I31" s="38"/>
      <c r="J31" s="38"/>
      <c r="K31" s="38"/>
      <c r="L31" s="258">
        <v>0.21</v>
      </c>
      <c r="M31" s="238"/>
      <c r="N31" s="238"/>
      <c r="O31" s="238"/>
      <c r="P31" s="238"/>
      <c r="Q31" s="38"/>
      <c r="R31" s="38"/>
      <c r="S31" s="38"/>
      <c r="T31" s="38"/>
      <c r="U31" s="38"/>
      <c r="V31" s="38"/>
      <c r="W31" s="237">
        <f>ROUND(BB54, 2)</f>
        <v>0</v>
      </c>
      <c r="X31" s="238"/>
      <c r="Y31" s="238"/>
      <c r="Z31" s="238"/>
      <c r="AA31" s="238"/>
      <c r="AB31" s="238"/>
      <c r="AC31" s="238"/>
      <c r="AD31" s="238"/>
      <c r="AE31" s="238"/>
      <c r="AF31" s="38"/>
      <c r="AG31" s="38"/>
      <c r="AH31" s="38"/>
      <c r="AI31" s="38"/>
      <c r="AJ31" s="38"/>
      <c r="AK31" s="237">
        <v>0</v>
      </c>
      <c r="AL31" s="238"/>
      <c r="AM31" s="238"/>
      <c r="AN31" s="238"/>
      <c r="AO31" s="238"/>
      <c r="AP31" s="38"/>
      <c r="AQ31" s="38"/>
      <c r="AR31" s="39"/>
      <c r="BE31" s="260"/>
    </row>
    <row r="32" spans="2:71" s="2" customFormat="1" ht="14.4" hidden="1" customHeight="1">
      <c r="B32" s="37"/>
      <c r="C32" s="38"/>
      <c r="D32" s="38"/>
      <c r="E32" s="38"/>
      <c r="F32" s="27" t="s">
        <v>46</v>
      </c>
      <c r="G32" s="38"/>
      <c r="H32" s="38"/>
      <c r="I32" s="38"/>
      <c r="J32" s="38"/>
      <c r="K32" s="38"/>
      <c r="L32" s="258">
        <v>0.15</v>
      </c>
      <c r="M32" s="238"/>
      <c r="N32" s="238"/>
      <c r="O32" s="238"/>
      <c r="P32" s="238"/>
      <c r="Q32" s="38"/>
      <c r="R32" s="38"/>
      <c r="S32" s="38"/>
      <c r="T32" s="38"/>
      <c r="U32" s="38"/>
      <c r="V32" s="38"/>
      <c r="W32" s="237">
        <f>ROUND(BC54, 2)</f>
        <v>0</v>
      </c>
      <c r="X32" s="238"/>
      <c r="Y32" s="238"/>
      <c r="Z32" s="238"/>
      <c r="AA32" s="238"/>
      <c r="AB32" s="238"/>
      <c r="AC32" s="238"/>
      <c r="AD32" s="238"/>
      <c r="AE32" s="238"/>
      <c r="AF32" s="38"/>
      <c r="AG32" s="38"/>
      <c r="AH32" s="38"/>
      <c r="AI32" s="38"/>
      <c r="AJ32" s="38"/>
      <c r="AK32" s="237">
        <v>0</v>
      </c>
      <c r="AL32" s="238"/>
      <c r="AM32" s="238"/>
      <c r="AN32" s="238"/>
      <c r="AO32" s="238"/>
      <c r="AP32" s="38"/>
      <c r="AQ32" s="38"/>
      <c r="AR32" s="39"/>
      <c r="BE32" s="260"/>
    </row>
    <row r="33" spans="2:57" s="2" customFormat="1" ht="14.4" hidden="1" customHeight="1">
      <c r="B33" s="37"/>
      <c r="C33" s="38"/>
      <c r="D33" s="38"/>
      <c r="E33" s="38"/>
      <c r="F33" s="27" t="s">
        <v>47</v>
      </c>
      <c r="G33" s="38"/>
      <c r="H33" s="38"/>
      <c r="I33" s="38"/>
      <c r="J33" s="38"/>
      <c r="K33" s="38"/>
      <c r="L33" s="258">
        <v>0</v>
      </c>
      <c r="M33" s="238"/>
      <c r="N33" s="238"/>
      <c r="O33" s="238"/>
      <c r="P33" s="238"/>
      <c r="Q33" s="38"/>
      <c r="R33" s="38"/>
      <c r="S33" s="38"/>
      <c r="T33" s="38"/>
      <c r="U33" s="38"/>
      <c r="V33" s="38"/>
      <c r="W33" s="237">
        <f>ROUND(BD54, 2)</f>
        <v>0</v>
      </c>
      <c r="X33" s="238"/>
      <c r="Y33" s="238"/>
      <c r="Z33" s="238"/>
      <c r="AA33" s="238"/>
      <c r="AB33" s="238"/>
      <c r="AC33" s="238"/>
      <c r="AD33" s="238"/>
      <c r="AE33" s="238"/>
      <c r="AF33" s="38"/>
      <c r="AG33" s="38"/>
      <c r="AH33" s="38"/>
      <c r="AI33" s="38"/>
      <c r="AJ33" s="38"/>
      <c r="AK33" s="237">
        <v>0</v>
      </c>
      <c r="AL33" s="238"/>
      <c r="AM33" s="238"/>
      <c r="AN33" s="238"/>
      <c r="AO33" s="238"/>
      <c r="AP33" s="38"/>
      <c r="AQ33" s="38"/>
      <c r="AR33" s="39"/>
      <c r="BE33" s="260"/>
    </row>
    <row r="34" spans="2:57" s="1" customFormat="1" ht="6.9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60"/>
    </row>
    <row r="35" spans="2:57" s="1" customFormat="1" ht="25.95" customHeight="1"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64" t="s">
        <v>50</v>
      </c>
      <c r="Y35" s="265"/>
      <c r="Z35" s="265"/>
      <c r="AA35" s="265"/>
      <c r="AB35" s="265"/>
      <c r="AC35" s="42"/>
      <c r="AD35" s="42"/>
      <c r="AE35" s="42"/>
      <c r="AF35" s="42"/>
      <c r="AG35" s="42"/>
      <c r="AH35" s="42"/>
      <c r="AI35" s="42"/>
      <c r="AJ35" s="42"/>
      <c r="AK35" s="266">
        <f>SUM(AK26:AK33)</f>
        <v>0</v>
      </c>
      <c r="AL35" s="265"/>
      <c r="AM35" s="265"/>
      <c r="AN35" s="265"/>
      <c r="AO35" s="267"/>
      <c r="AP35" s="40"/>
      <c r="AQ35" s="40"/>
      <c r="AR35" s="36"/>
    </row>
    <row r="36" spans="2:57" s="1" customFormat="1" ht="6.9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" customHeight="1">
      <c r="B42" s="32"/>
      <c r="C42" s="21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767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48" t="str">
        <f>K6</f>
        <v>Chodník Hlinsko-Rváčov-dešťová kanalizace</v>
      </c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50"/>
      <c r="AQ45" s="50"/>
      <c r="AR45" s="51"/>
    </row>
    <row r="46" spans="2:57" s="1" customFormat="1" ht="6.9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19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>Hlinsko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21</v>
      </c>
      <c r="AJ47" s="33"/>
      <c r="AK47" s="33"/>
      <c r="AL47" s="33"/>
      <c r="AM47" s="250" t="str">
        <f>IF(AN8= "","",AN8)</f>
        <v>25. 6. 2019</v>
      </c>
      <c r="AN47" s="250"/>
      <c r="AO47" s="33"/>
      <c r="AP47" s="33"/>
      <c r="AQ47" s="33"/>
      <c r="AR47" s="36"/>
    </row>
    <row r="48" spans="2:57" s="1" customFormat="1" ht="6.9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65" customHeight="1">
      <c r="B49" s="32"/>
      <c r="C49" s="27" t="s">
        <v>23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Město Hlinsko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30</v>
      </c>
      <c r="AJ49" s="33"/>
      <c r="AK49" s="33"/>
      <c r="AL49" s="33"/>
      <c r="AM49" s="246" t="str">
        <f>IF(E17="","",E17)</f>
        <v>VK PROJEKT, spol. s r.o.</v>
      </c>
      <c r="AN49" s="247"/>
      <c r="AO49" s="247"/>
      <c r="AP49" s="247"/>
      <c r="AQ49" s="33"/>
      <c r="AR49" s="36"/>
      <c r="AS49" s="240" t="s">
        <v>52</v>
      </c>
      <c r="AT49" s="241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65" customHeight="1">
      <c r="B50" s="32"/>
      <c r="C50" s="27" t="s">
        <v>28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35</v>
      </c>
      <c r="AJ50" s="33"/>
      <c r="AK50" s="33"/>
      <c r="AL50" s="33"/>
      <c r="AM50" s="246" t="str">
        <f>IF(E20="","",E20)</f>
        <v>Ladislav Konvalina</v>
      </c>
      <c r="AN50" s="247"/>
      <c r="AO50" s="247"/>
      <c r="AP50" s="247"/>
      <c r="AQ50" s="33"/>
      <c r="AR50" s="36"/>
      <c r="AS50" s="242"/>
      <c r="AT50" s="243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5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4"/>
      <c r="AT51" s="245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33" t="s">
        <v>53</v>
      </c>
      <c r="D52" s="234"/>
      <c r="E52" s="234"/>
      <c r="F52" s="234"/>
      <c r="G52" s="234"/>
      <c r="H52" s="60"/>
      <c r="I52" s="261" t="s">
        <v>54</v>
      </c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63" t="s">
        <v>55</v>
      </c>
      <c r="AH52" s="234"/>
      <c r="AI52" s="234"/>
      <c r="AJ52" s="234"/>
      <c r="AK52" s="234"/>
      <c r="AL52" s="234"/>
      <c r="AM52" s="234"/>
      <c r="AN52" s="261" t="s">
        <v>56</v>
      </c>
      <c r="AO52" s="234"/>
      <c r="AP52" s="262"/>
      <c r="AQ52" s="61" t="s">
        <v>57</v>
      </c>
      <c r="AR52" s="36"/>
      <c r="AS52" s="62" t="s">
        <v>58</v>
      </c>
      <c r="AT52" s="63" t="s">
        <v>59</v>
      </c>
      <c r="AU52" s="63" t="s">
        <v>60</v>
      </c>
      <c r="AV52" s="63" t="s">
        <v>61</v>
      </c>
      <c r="AW52" s="63" t="s">
        <v>62</v>
      </c>
      <c r="AX52" s="63" t="s">
        <v>63</v>
      </c>
      <c r="AY52" s="63" t="s">
        <v>64</v>
      </c>
      <c r="AZ52" s="63" t="s">
        <v>65</v>
      </c>
      <c r="BA52" s="63" t="s">
        <v>66</v>
      </c>
      <c r="BB52" s="63" t="s">
        <v>67</v>
      </c>
      <c r="BC52" s="63" t="s">
        <v>68</v>
      </c>
      <c r="BD52" s="64" t="s">
        <v>69</v>
      </c>
    </row>
    <row r="53" spans="1:91" s="1" customFormat="1" ht="10.95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" customHeight="1">
      <c r="B54" s="68"/>
      <c r="C54" s="69" t="s">
        <v>70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69">
        <f>ROUND(SUM(AG55:AG56),2)</f>
        <v>0</v>
      </c>
      <c r="AH54" s="269"/>
      <c r="AI54" s="269"/>
      <c r="AJ54" s="269"/>
      <c r="AK54" s="269"/>
      <c r="AL54" s="269"/>
      <c r="AM54" s="269"/>
      <c r="AN54" s="272">
        <f>SUM(AG54,AT54)</f>
        <v>0</v>
      </c>
      <c r="AO54" s="272"/>
      <c r="AP54" s="272"/>
      <c r="AQ54" s="72" t="s">
        <v>1</v>
      </c>
      <c r="AR54" s="73"/>
      <c r="AS54" s="74">
        <f>ROUND(SUM(AS55:AS56),2)</f>
        <v>0</v>
      </c>
      <c r="AT54" s="75">
        <f>ROUND(SUM(AV54:AW54),2)</f>
        <v>0</v>
      </c>
      <c r="AU54" s="76">
        <f>ROUND(SUM(AU55:AU56),5)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ROUND(SUM(AZ55:AZ56),2)</f>
        <v>0</v>
      </c>
      <c r="BA54" s="75">
        <f>ROUND(SUM(BA55:BA56),2)</f>
        <v>0</v>
      </c>
      <c r="BB54" s="75">
        <f>ROUND(SUM(BB55:BB56),2)</f>
        <v>0</v>
      </c>
      <c r="BC54" s="75">
        <f>ROUND(SUM(BC55:BC56),2)</f>
        <v>0</v>
      </c>
      <c r="BD54" s="77">
        <f>ROUND(SUM(BD55:BD56),2)</f>
        <v>0</v>
      </c>
      <c r="BS54" s="78" t="s">
        <v>71</v>
      </c>
      <c r="BT54" s="78" t="s">
        <v>72</v>
      </c>
      <c r="BU54" s="79" t="s">
        <v>73</v>
      </c>
      <c r="BV54" s="78" t="s">
        <v>74</v>
      </c>
      <c r="BW54" s="78" t="s">
        <v>5</v>
      </c>
      <c r="BX54" s="78" t="s">
        <v>75</v>
      </c>
      <c r="CL54" s="78" t="s">
        <v>1</v>
      </c>
    </row>
    <row r="55" spans="1:91" s="5" customFormat="1" ht="16.5" customHeight="1">
      <c r="A55" s="80" t="s">
        <v>76</v>
      </c>
      <c r="B55" s="81"/>
      <c r="C55" s="82"/>
      <c r="D55" s="268" t="s">
        <v>77</v>
      </c>
      <c r="E55" s="268"/>
      <c r="F55" s="268"/>
      <c r="G55" s="268"/>
      <c r="H55" s="268"/>
      <c r="I55" s="83"/>
      <c r="J55" s="268" t="s">
        <v>78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70">
        <f>'767-01 - IO 01 - Dešťová ...'!J30</f>
        <v>0</v>
      </c>
      <c r="AH55" s="270"/>
      <c r="AI55" s="270"/>
      <c r="AJ55" s="270"/>
      <c r="AK55" s="270"/>
      <c r="AL55" s="270"/>
      <c r="AM55" s="270"/>
      <c r="AN55" s="270">
        <f>SUM(AG55,AT55)</f>
        <v>0</v>
      </c>
      <c r="AO55" s="270"/>
      <c r="AP55" s="270"/>
      <c r="AQ55" s="84" t="s">
        <v>79</v>
      </c>
      <c r="AR55" s="85"/>
      <c r="AS55" s="86">
        <v>0</v>
      </c>
      <c r="AT55" s="87">
        <f>ROUND(SUM(AV55:AW55),2)</f>
        <v>0</v>
      </c>
      <c r="AU55" s="88">
        <f>'767-01 - IO 01 - Dešťová ...'!P89</f>
        <v>0</v>
      </c>
      <c r="AV55" s="87">
        <f>'767-01 - IO 01 - Dešťová ...'!J33</f>
        <v>0</v>
      </c>
      <c r="AW55" s="87">
        <f>'767-01 - IO 01 - Dešťová ...'!J34</f>
        <v>0</v>
      </c>
      <c r="AX55" s="87">
        <f>'767-01 - IO 01 - Dešťová ...'!J35</f>
        <v>0</v>
      </c>
      <c r="AY55" s="87">
        <f>'767-01 - IO 01 - Dešťová ...'!J36</f>
        <v>0</v>
      </c>
      <c r="AZ55" s="87">
        <f>'767-01 - IO 01 - Dešťová ...'!F33</f>
        <v>0</v>
      </c>
      <c r="BA55" s="87">
        <f>'767-01 - IO 01 - Dešťová ...'!F34</f>
        <v>0</v>
      </c>
      <c r="BB55" s="87">
        <f>'767-01 - IO 01 - Dešťová ...'!F35</f>
        <v>0</v>
      </c>
      <c r="BC55" s="87">
        <f>'767-01 - IO 01 - Dešťová ...'!F36</f>
        <v>0</v>
      </c>
      <c r="BD55" s="89">
        <f>'767-01 - IO 01 - Dešťová ...'!F37</f>
        <v>0</v>
      </c>
      <c r="BT55" s="90" t="s">
        <v>80</v>
      </c>
      <c r="BV55" s="90" t="s">
        <v>74</v>
      </c>
      <c r="BW55" s="90" t="s">
        <v>81</v>
      </c>
      <c r="BX55" s="90" t="s">
        <v>5</v>
      </c>
      <c r="CL55" s="90" t="s">
        <v>1</v>
      </c>
      <c r="CM55" s="90" t="s">
        <v>82</v>
      </c>
    </row>
    <row r="56" spans="1:91" s="5" customFormat="1" ht="16.5" customHeight="1">
      <c r="A56" s="80" t="s">
        <v>76</v>
      </c>
      <c r="B56" s="81"/>
      <c r="C56" s="82"/>
      <c r="D56" s="268" t="s">
        <v>83</v>
      </c>
      <c r="E56" s="268"/>
      <c r="F56" s="268"/>
      <c r="G56" s="268"/>
      <c r="H56" s="268"/>
      <c r="I56" s="83"/>
      <c r="J56" s="268" t="s">
        <v>84</v>
      </c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70">
        <f>'767-10 - VON - Vedlejší a...'!J30</f>
        <v>0</v>
      </c>
      <c r="AH56" s="271"/>
      <c r="AI56" s="271"/>
      <c r="AJ56" s="271"/>
      <c r="AK56" s="271"/>
      <c r="AL56" s="271"/>
      <c r="AM56" s="271"/>
      <c r="AN56" s="270">
        <f>SUM(AG56,AT56)</f>
        <v>0</v>
      </c>
      <c r="AO56" s="271"/>
      <c r="AP56" s="271"/>
      <c r="AQ56" s="84" t="s">
        <v>85</v>
      </c>
      <c r="AR56" s="85"/>
      <c r="AS56" s="91">
        <v>0</v>
      </c>
      <c r="AT56" s="92">
        <f>ROUND(SUM(AV56:AW56),2)</f>
        <v>0</v>
      </c>
      <c r="AU56" s="93">
        <f>'767-10 - VON - Vedlejší a...'!P85</f>
        <v>0</v>
      </c>
      <c r="AV56" s="92">
        <f>'767-10 - VON - Vedlejší a...'!J33</f>
        <v>0</v>
      </c>
      <c r="AW56" s="92">
        <f>'767-10 - VON - Vedlejší a...'!J34</f>
        <v>0</v>
      </c>
      <c r="AX56" s="92">
        <f>'767-10 - VON - Vedlejší a...'!J35</f>
        <v>0</v>
      </c>
      <c r="AY56" s="92">
        <f>'767-10 - VON - Vedlejší a...'!J36</f>
        <v>0</v>
      </c>
      <c r="AZ56" s="92">
        <f>'767-10 - VON - Vedlejší a...'!F33</f>
        <v>0</v>
      </c>
      <c r="BA56" s="92">
        <f>'767-10 - VON - Vedlejší a...'!F34</f>
        <v>0</v>
      </c>
      <c r="BB56" s="92">
        <f>'767-10 - VON - Vedlejší a...'!F35</f>
        <v>0</v>
      </c>
      <c r="BC56" s="92">
        <f>'767-10 - VON - Vedlejší a...'!F36</f>
        <v>0</v>
      </c>
      <c r="BD56" s="94">
        <f>'767-10 - VON - Vedlejší a...'!F37</f>
        <v>0</v>
      </c>
      <c r="BT56" s="90" t="s">
        <v>80</v>
      </c>
      <c r="BV56" s="90" t="s">
        <v>74</v>
      </c>
      <c r="BW56" s="90" t="s">
        <v>86</v>
      </c>
      <c r="BX56" s="90" t="s">
        <v>5</v>
      </c>
      <c r="CL56" s="90" t="s">
        <v>1</v>
      </c>
      <c r="CM56" s="90" t="s">
        <v>82</v>
      </c>
    </row>
    <row r="57" spans="1:91" s="1" customFormat="1" ht="30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</row>
    <row r="58" spans="1:91" s="1" customFormat="1" ht="6.9" customHeight="1"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</row>
  </sheetData>
  <mergeCells count="46">
    <mergeCell ref="AK32:AO32"/>
    <mergeCell ref="W33:AE33"/>
    <mergeCell ref="I52:AF52"/>
    <mergeCell ref="AK33:AO33"/>
    <mergeCell ref="D56:H56"/>
    <mergeCell ref="J56:AF56"/>
    <mergeCell ref="AG54:AM54"/>
    <mergeCell ref="AN56:AP56"/>
    <mergeCell ref="AG56:AM56"/>
    <mergeCell ref="AN54:AP54"/>
    <mergeCell ref="AN55:AP55"/>
    <mergeCell ref="AG55:AM55"/>
    <mergeCell ref="J55:AF55"/>
    <mergeCell ref="D55:H5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C52:G52"/>
    <mergeCell ref="AK26:AO26"/>
    <mergeCell ref="W29:AE29"/>
    <mergeCell ref="AK29:AO29"/>
    <mergeCell ref="W30:AE30"/>
    <mergeCell ref="AK30:AO30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K31:AO31"/>
    <mergeCell ref="W32:AE32"/>
  </mergeCells>
  <hyperlinks>
    <hyperlink ref="A55" location="'767-01 - IO 01 - Dešťová ...'!C2" display="/" xr:uid="{00000000-0004-0000-0000-000000000000}"/>
    <hyperlink ref="A56" location="'767-10 - VON - Vedlejší a...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17"/>
  <sheetViews>
    <sheetView showGridLines="0" tabSelected="1" topLeftCell="A53" workbookViewId="0">
      <selection activeCell="J547" sqref="J54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67.28515625" customWidth="1"/>
    <col min="7" max="7" width="8.7109375" customWidth="1"/>
    <col min="8" max="8" width="11.140625" customWidth="1"/>
    <col min="9" max="9" width="14.140625" style="95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hidden="1" customWidth="1"/>
    <col min="30" max="30" width="15" hidden="1" customWidth="1"/>
    <col min="31" max="31" width="16.28515625" hidden="1" customWidth="1"/>
    <col min="32" max="72" width="0" hidden="1" customWidth="1"/>
  </cols>
  <sheetData>
    <row r="2" spans="2:46" ht="36.9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5" t="s">
        <v>81</v>
      </c>
    </row>
    <row r="3" spans="2:46" ht="6.9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82</v>
      </c>
    </row>
    <row r="4" spans="2:46" ht="24.9" customHeight="1">
      <c r="B4" s="18"/>
      <c r="D4" s="99" t="s">
        <v>87</v>
      </c>
      <c r="L4" s="18"/>
      <c r="M4" s="22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5" t="str">
        <f>'Rekapitulace stavby'!K6</f>
        <v>Chodník Hlinsko-Rváčov-dešťová kanalizace</v>
      </c>
      <c r="F7" s="276"/>
      <c r="G7" s="276"/>
      <c r="H7" s="276"/>
      <c r="L7" s="18"/>
    </row>
    <row r="8" spans="2:46" s="1" customFormat="1" ht="12" customHeight="1">
      <c r="B8" s="36"/>
      <c r="D8" s="100" t="s">
        <v>88</v>
      </c>
      <c r="I8" s="101"/>
      <c r="L8" s="36"/>
    </row>
    <row r="9" spans="2:46" s="1" customFormat="1" ht="36.9" customHeight="1">
      <c r="B9" s="36"/>
      <c r="E9" s="277" t="s">
        <v>89</v>
      </c>
      <c r="F9" s="278"/>
      <c r="G9" s="278"/>
      <c r="H9" s="278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17</v>
      </c>
      <c r="F11" s="15" t="s">
        <v>1</v>
      </c>
      <c r="I11" s="102" t="s">
        <v>18</v>
      </c>
      <c r="J11" s="15" t="s">
        <v>1</v>
      </c>
      <c r="L11" s="36"/>
    </row>
    <row r="12" spans="2:46" s="1" customFormat="1" ht="12" customHeight="1">
      <c r="B12" s="36"/>
      <c r="D12" s="100" t="s">
        <v>19</v>
      </c>
      <c r="F12" s="15" t="s">
        <v>20</v>
      </c>
      <c r="I12" s="102" t="s">
        <v>21</v>
      </c>
      <c r="J12" s="103" t="str">
        <f>'Rekapitulace stavby'!AN8</f>
        <v>25. 6. 2019</v>
      </c>
      <c r="L12" s="36"/>
    </row>
    <row r="13" spans="2:46" s="1" customFormat="1" ht="10.95" customHeight="1">
      <c r="B13" s="36"/>
      <c r="I13" s="101"/>
      <c r="L13" s="36"/>
    </row>
    <row r="14" spans="2:46" s="1" customFormat="1" ht="12" customHeight="1">
      <c r="B14" s="36"/>
      <c r="D14" s="100" t="s">
        <v>23</v>
      </c>
      <c r="I14" s="102" t="s">
        <v>24</v>
      </c>
      <c r="J14" s="15" t="s">
        <v>25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24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9" t="str">
        <f>'Rekapitulace stavby'!E14</f>
        <v>Vyplň údaj</v>
      </c>
      <c r="F18" s="280"/>
      <c r="G18" s="280"/>
      <c r="H18" s="280"/>
      <c r="I18" s="102" t="s">
        <v>27</v>
      </c>
      <c r="J18" s="28" t="str">
        <f>'Rekapitulace stavby'!AN14</f>
        <v>Vyplň údaj</v>
      </c>
      <c r="L18" s="36"/>
    </row>
    <row r="19" spans="2:12" s="1" customFormat="1" ht="6.9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24</v>
      </c>
      <c r="J20" s="15" t="s">
        <v>31</v>
      </c>
      <c r="L20" s="36"/>
    </row>
    <row r="21" spans="2:12" s="1" customFormat="1" ht="18" customHeight="1">
      <c r="B21" s="36"/>
      <c r="E21" s="15" t="s">
        <v>32</v>
      </c>
      <c r="I21" s="102" t="s">
        <v>27</v>
      </c>
      <c r="J21" s="15" t="s">
        <v>33</v>
      </c>
      <c r="L21" s="36"/>
    </row>
    <row r="22" spans="2:12" s="1" customFormat="1" ht="6.9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2" t="s">
        <v>24</v>
      </c>
      <c r="J23" s="15" t="s">
        <v>1</v>
      </c>
      <c r="L23" s="36"/>
    </row>
    <row r="24" spans="2:12" s="1" customFormat="1" ht="18" customHeight="1">
      <c r="B24" s="36"/>
      <c r="E24" s="15" t="s">
        <v>36</v>
      </c>
      <c r="I24" s="102" t="s">
        <v>27</v>
      </c>
      <c r="J24" s="15" t="s">
        <v>1</v>
      </c>
      <c r="L24" s="36"/>
    </row>
    <row r="25" spans="2:12" s="1" customFormat="1" ht="6.9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6" customFormat="1" ht="16.5" customHeight="1">
      <c r="B27" s="104"/>
      <c r="E27" s="281" t="s">
        <v>1</v>
      </c>
      <c r="F27" s="281"/>
      <c r="G27" s="281"/>
      <c r="H27" s="281"/>
      <c r="I27" s="105"/>
      <c r="L27" s="104"/>
    </row>
    <row r="28" spans="2:12" s="1" customFormat="1" ht="6.9" customHeight="1">
      <c r="B28" s="36"/>
      <c r="I28" s="101"/>
      <c r="L28" s="36"/>
    </row>
    <row r="29" spans="2:12" s="1" customFormat="1" ht="6.9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38</v>
      </c>
      <c r="I30" s="101"/>
      <c r="J30" s="108">
        <f>ROUND(J89, 2)</f>
        <v>0</v>
      </c>
      <c r="L30" s="36"/>
    </row>
    <row r="31" spans="2:12" s="1" customFormat="1" ht="6.9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" customHeight="1">
      <c r="B32" s="36"/>
      <c r="F32" s="109" t="s">
        <v>40</v>
      </c>
      <c r="I32" s="110" t="s">
        <v>39</v>
      </c>
      <c r="J32" s="109" t="s">
        <v>41</v>
      </c>
      <c r="L32" s="36"/>
    </row>
    <row r="33" spans="2:12" s="1" customFormat="1" ht="14.4" customHeight="1">
      <c r="B33" s="36"/>
      <c r="D33" s="100" t="s">
        <v>42</v>
      </c>
      <c r="E33" s="100" t="s">
        <v>43</v>
      </c>
      <c r="F33" s="111">
        <f>ROUND((SUM(BE89:BE516)),  2)</f>
        <v>0</v>
      </c>
      <c r="I33" s="112">
        <v>0.21</v>
      </c>
      <c r="J33" s="111">
        <f>ROUND(((SUM(BE89:BE516))*I33),  2)</f>
        <v>0</v>
      </c>
      <c r="L33" s="36"/>
    </row>
    <row r="34" spans="2:12" s="1" customFormat="1" ht="14.4" customHeight="1">
      <c r="B34" s="36"/>
      <c r="E34" s="100" t="s">
        <v>44</v>
      </c>
      <c r="F34" s="111">
        <f>ROUND((SUM(BF89:BF516)),  2)</f>
        <v>0</v>
      </c>
      <c r="I34" s="112">
        <v>0.15</v>
      </c>
      <c r="J34" s="111">
        <f>ROUND(((SUM(BF89:BF516))*I34),  2)</f>
        <v>0</v>
      </c>
      <c r="L34" s="36"/>
    </row>
    <row r="35" spans="2:12" s="1" customFormat="1" ht="14.4" hidden="1" customHeight="1">
      <c r="B35" s="36"/>
      <c r="E35" s="100" t="s">
        <v>45</v>
      </c>
      <c r="F35" s="111">
        <f>ROUND((SUM(BG89:BG516)),  2)</f>
        <v>0</v>
      </c>
      <c r="I35" s="112">
        <v>0.21</v>
      </c>
      <c r="J35" s="111">
        <f>0</f>
        <v>0</v>
      </c>
      <c r="L35" s="36"/>
    </row>
    <row r="36" spans="2:12" s="1" customFormat="1" ht="14.4" hidden="1" customHeight="1">
      <c r="B36" s="36"/>
      <c r="E36" s="100" t="s">
        <v>46</v>
      </c>
      <c r="F36" s="111">
        <f>ROUND((SUM(BH89:BH516)),  2)</f>
        <v>0</v>
      </c>
      <c r="I36" s="112">
        <v>0.15</v>
      </c>
      <c r="J36" s="111">
        <f>0</f>
        <v>0</v>
      </c>
      <c r="L36" s="36"/>
    </row>
    <row r="37" spans="2:12" s="1" customFormat="1" ht="14.4" hidden="1" customHeight="1">
      <c r="B37" s="36"/>
      <c r="E37" s="100" t="s">
        <v>47</v>
      </c>
      <c r="F37" s="111">
        <f>ROUND((SUM(BI89:BI516)),  2)</f>
        <v>0</v>
      </c>
      <c r="I37" s="112">
        <v>0</v>
      </c>
      <c r="J37" s="111">
        <f>0</f>
        <v>0</v>
      </c>
      <c r="L37" s="36"/>
    </row>
    <row r="38" spans="2:12" s="1" customFormat="1" ht="6.9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48</v>
      </c>
      <c r="E39" s="115"/>
      <c r="F39" s="115"/>
      <c r="G39" s="116" t="s">
        <v>49</v>
      </c>
      <c r="H39" s="117" t="s">
        <v>50</v>
      </c>
      <c r="I39" s="118"/>
      <c r="J39" s="119">
        <f>SUM(J30:J37)</f>
        <v>0</v>
      </c>
      <c r="K39" s="120"/>
      <c r="L39" s="36"/>
    </row>
    <row r="40" spans="2:12" s="1" customFormat="1" ht="14.4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" customHeight="1">
      <c r="B45" s="32"/>
      <c r="C45" s="21" t="s">
        <v>90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3" t="str">
        <f>E7</f>
        <v>Chodník Hlinsko-Rváčov-dešťová kanalizace</v>
      </c>
      <c r="F48" s="274"/>
      <c r="G48" s="274"/>
      <c r="H48" s="274"/>
      <c r="I48" s="101"/>
      <c r="J48" s="33"/>
      <c r="K48" s="33"/>
      <c r="L48" s="36"/>
    </row>
    <row r="49" spans="2:47" s="1" customFormat="1" ht="12" customHeight="1">
      <c r="B49" s="32"/>
      <c r="C49" s="27" t="s">
        <v>88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48" t="str">
        <f>E9</f>
        <v>767-01 - IO 01 - Dešťová kanalizace</v>
      </c>
      <c r="F50" s="247"/>
      <c r="G50" s="247"/>
      <c r="H50" s="247"/>
      <c r="I50" s="101"/>
      <c r="J50" s="33"/>
      <c r="K50" s="33"/>
      <c r="L50" s="36"/>
    </row>
    <row r="51" spans="2:47" s="1" customFormat="1" ht="6.9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19</v>
      </c>
      <c r="D52" s="33"/>
      <c r="E52" s="33"/>
      <c r="F52" s="25" t="str">
        <f>F12</f>
        <v>Hlinsko</v>
      </c>
      <c r="G52" s="33"/>
      <c r="H52" s="33"/>
      <c r="I52" s="102" t="s">
        <v>21</v>
      </c>
      <c r="J52" s="53" t="str">
        <f>IF(J12="","",J12)</f>
        <v>25. 6. 2019</v>
      </c>
      <c r="K52" s="33"/>
      <c r="L52" s="36"/>
    </row>
    <row r="53" spans="2:47" s="1" customFormat="1" ht="6.9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65" customHeight="1">
      <c r="B54" s="32"/>
      <c r="C54" s="27" t="s">
        <v>23</v>
      </c>
      <c r="D54" s="33"/>
      <c r="E54" s="33"/>
      <c r="F54" s="25" t="str">
        <f>E15</f>
        <v>Město Hlinsko</v>
      </c>
      <c r="G54" s="33"/>
      <c r="H54" s="33"/>
      <c r="I54" s="102" t="s">
        <v>30</v>
      </c>
      <c r="J54" s="30" t="str">
        <f>E21</f>
        <v>VK PROJEKT, spol. s r.o.</v>
      </c>
      <c r="K54" s="33"/>
      <c r="L54" s="36"/>
    </row>
    <row r="55" spans="2:47" s="1" customFormat="1" ht="13.65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35</v>
      </c>
      <c r="J55" s="30" t="str">
        <f>E24</f>
        <v>Ladislav Konvalina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91</v>
      </c>
      <c r="D57" s="128"/>
      <c r="E57" s="128"/>
      <c r="F57" s="128"/>
      <c r="G57" s="128"/>
      <c r="H57" s="128"/>
      <c r="I57" s="129"/>
      <c r="J57" s="130" t="s">
        <v>92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5" customHeight="1">
      <c r="B59" s="32"/>
      <c r="C59" s="131" t="s">
        <v>93</v>
      </c>
      <c r="D59" s="33"/>
      <c r="E59" s="33"/>
      <c r="F59" s="33"/>
      <c r="G59" s="33"/>
      <c r="H59" s="33"/>
      <c r="I59" s="101"/>
      <c r="J59" s="71">
        <f>J89</f>
        <v>0</v>
      </c>
      <c r="K59" s="33"/>
      <c r="L59" s="36"/>
      <c r="AU59" s="15" t="s">
        <v>94</v>
      </c>
    </row>
    <row r="60" spans="2:47" s="7" customFormat="1" ht="24.9" customHeight="1">
      <c r="B60" s="132"/>
      <c r="C60" s="133"/>
      <c r="D60" s="134" t="s">
        <v>95</v>
      </c>
      <c r="E60" s="135"/>
      <c r="F60" s="135"/>
      <c r="G60" s="135"/>
      <c r="H60" s="135"/>
      <c r="I60" s="136"/>
      <c r="J60" s="137">
        <f>J90</f>
        <v>0</v>
      </c>
      <c r="K60" s="133"/>
      <c r="L60" s="138"/>
    </row>
    <row r="61" spans="2:47" s="8" customFormat="1" ht="19.95" customHeight="1">
      <c r="B61" s="139"/>
      <c r="C61" s="140"/>
      <c r="D61" s="141" t="s">
        <v>96</v>
      </c>
      <c r="E61" s="142"/>
      <c r="F61" s="142"/>
      <c r="G61" s="142"/>
      <c r="H61" s="142"/>
      <c r="I61" s="143"/>
      <c r="J61" s="144">
        <f>J91</f>
        <v>0</v>
      </c>
      <c r="K61" s="140"/>
      <c r="L61" s="145"/>
    </row>
    <row r="62" spans="2:47" s="8" customFormat="1" ht="19.95" customHeight="1">
      <c r="B62" s="139"/>
      <c r="C62" s="140"/>
      <c r="D62" s="141" t="s">
        <v>97</v>
      </c>
      <c r="E62" s="142"/>
      <c r="F62" s="142"/>
      <c r="G62" s="142"/>
      <c r="H62" s="142"/>
      <c r="I62" s="143"/>
      <c r="J62" s="144">
        <f>J327</f>
        <v>0</v>
      </c>
      <c r="K62" s="140"/>
      <c r="L62" s="145"/>
    </row>
    <row r="63" spans="2:47" s="8" customFormat="1" ht="19.95" customHeight="1">
      <c r="B63" s="139"/>
      <c r="C63" s="140"/>
      <c r="D63" s="141" t="s">
        <v>98</v>
      </c>
      <c r="E63" s="142"/>
      <c r="F63" s="142"/>
      <c r="G63" s="142"/>
      <c r="H63" s="142"/>
      <c r="I63" s="143"/>
      <c r="J63" s="144">
        <f>J332</f>
        <v>0</v>
      </c>
      <c r="K63" s="140"/>
      <c r="L63" s="145"/>
    </row>
    <row r="64" spans="2:47" s="8" customFormat="1" ht="19.95" customHeight="1">
      <c r="B64" s="139"/>
      <c r="C64" s="140"/>
      <c r="D64" s="141" t="s">
        <v>99</v>
      </c>
      <c r="E64" s="142"/>
      <c r="F64" s="142"/>
      <c r="G64" s="142"/>
      <c r="H64" s="142"/>
      <c r="I64" s="143"/>
      <c r="J64" s="144">
        <f>J338</f>
        <v>0</v>
      </c>
      <c r="K64" s="140"/>
      <c r="L64" s="145"/>
    </row>
    <row r="65" spans="2:12" s="8" customFormat="1" ht="19.95" customHeight="1">
      <c r="B65" s="139"/>
      <c r="C65" s="140"/>
      <c r="D65" s="141" t="s">
        <v>100</v>
      </c>
      <c r="E65" s="142"/>
      <c r="F65" s="142"/>
      <c r="G65" s="142"/>
      <c r="H65" s="142"/>
      <c r="I65" s="143"/>
      <c r="J65" s="144">
        <f>J363</f>
        <v>0</v>
      </c>
      <c r="K65" s="140"/>
      <c r="L65" s="145"/>
    </row>
    <row r="66" spans="2:12" s="8" customFormat="1" ht="19.95" customHeight="1">
      <c r="B66" s="139"/>
      <c r="C66" s="140"/>
      <c r="D66" s="141" t="s">
        <v>101</v>
      </c>
      <c r="E66" s="142"/>
      <c r="F66" s="142"/>
      <c r="G66" s="142"/>
      <c r="H66" s="142"/>
      <c r="I66" s="143"/>
      <c r="J66" s="144">
        <f>J396</f>
        <v>0</v>
      </c>
      <c r="K66" s="140"/>
      <c r="L66" s="145"/>
    </row>
    <row r="67" spans="2:12" s="8" customFormat="1" ht="19.95" customHeight="1">
      <c r="B67" s="139"/>
      <c r="C67" s="140"/>
      <c r="D67" s="141" t="s">
        <v>102</v>
      </c>
      <c r="E67" s="142"/>
      <c r="F67" s="142"/>
      <c r="G67" s="142"/>
      <c r="H67" s="142"/>
      <c r="I67" s="143"/>
      <c r="J67" s="144">
        <f>J463</f>
        <v>0</v>
      </c>
      <c r="K67" s="140"/>
      <c r="L67" s="145"/>
    </row>
    <row r="68" spans="2:12" s="8" customFormat="1" ht="19.95" customHeight="1">
      <c r="B68" s="139"/>
      <c r="C68" s="140"/>
      <c r="D68" s="141" t="s">
        <v>103</v>
      </c>
      <c r="E68" s="142"/>
      <c r="F68" s="142"/>
      <c r="G68" s="142"/>
      <c r="H68" s="142"/>
      <c r="I68" s="143"/>
      <c r="J68" s="144">
        <f>J489</f>
        <v>0</v>
      </c>
      <c r="K68" s="140"/>
      <c r="L68" s="145"/>
    </row>
    <row r="69" spans="2:12" s="8" customFormat="1" ht="19.95" customHeight="1">
      <c r="B69" s="139"/>
      <c r="C69" s="140"/>
      <c r="D69" s="141" t="s">
        <v>104</v>
      </c>
      <c r="E69" s="142"/>
      <c r="F69" s="142"/>
      <c r="G69" s="142"/>
      <c r="H69" s="142"/>
      <c r="I69" s="143"/>
      <c r="J69" s="144">
        <f>J514</f>
        <v>0</v>
      </c>
      <c r="K69" s="140"/>
      <c r="L69" s="145"/>
    </row>
    <row r="70" spans="2:12" s="1" customFormat="1" ht="21.75" customHeight="1">
      <c r="B70" s="32"/>
      <c r="C70" s="33"/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123"/>
      <c r="J71" s="45"/>
      <c r="K71" s="45"/>
      <c r="L71" s="36"/>
    </row>
    <row r="75" spans="2:12" s="1" customFormat="1" ht="6.9" customHeight="1">
      <c r="B75" s="46"/>
      <c r="C75" s="47"/>
      <c r="D75" s="47"/>
      <c r="E75" s="47"/>
      <c r="F75" s="47"/>
      <c r="G75" s="47"/>
      <c r="H75" s="47"/>
      <c r="I75" s="126"/>
      <c r="J75" s="47"/>
      <c r="K75" s="47"/>
      <c r="L75" s="36"/>
    </row>
    <row r="76" spans="2:12" s="1" customFormat="1" ht="24.9" customHeight="1">
      <c r="B76" s="32"/>
      <c r="C76" s="21" t="s">
        <v>105</v>
      </c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6.9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16</v>
      </c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6.5" customHeight="1">
      <c r="B79" s="32"/>
      <c r="C79" s="33"/>
      <c r="D79" s="33"/>
      <c r="E79" s="273" t="str">
        <f>E7</f>
        <v>Chodník Hlinsko-Rváčov-dešťová kanalizace</v>
      </c>
      <c r="F79" s="274"/>
      <c r="G79" s="274"/>
      <c r="H79" s="274"/>
      <c r="I79" s="101"/>
      <c r="J79" s="33"/>
      <c r="K79" s="33"/>
      <c r="L79" s="36"/>
    </row>
    <row r="80" spans="2:12" s="1" customFormat="1" ht="12" customHeight="1">
      <c r="B80" s="32"/>
      <c r="C80" s="27" t="s">
        <v>88</v>
      </c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1" customFormat="1" ht="16.5" customHeight="1">
      <c r="B81" s="32"/>
      <c r="C81" s="33"/>
      <c r="D81" s="33"/>
      <c r="E81" s="248" t="str">
        <f>E9</f>
        <v>767-01 - IO 01 - Dešťová kanalizace</v>
      </c>
      <c r="F81" s="247"/>
      <c r="G81" s="247"/>
      <c r="H81" s="247"/>
      <c r="I81" s="101"/>
      <c r="J81" s="33"/>
      <c r="K81" s="33"/>
      <c r="L81" s="36"/>
    </row>
    <row r="82" spans="2:65" s="1" customFormat="1" ht="6.9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1" customFormat="1" ht="12" customHeight="1">
      <c r="B83" s="32"/>
      <c r="C83" s="27" t="s">
        <v>19</v>
      </c>
      <c r="D83" s="33"/>
      <c r="E83" s="33"/>
      <c r="F83" s="25" t="str">
        <f>F12</f>
        <v>Hlinsko</v>
      </c>
      <c r="G83" s="33"/>
      <c r="H83" s="33"/>
      <c r="I83" s="102" t="s">
        <v>21</v>
      </c>
      <c r="J83" s="53" t="str">
        <f>IF(J12="","",J12)</f>
        <v>25. 6. 2019</v>
      </c>
      <c r="K83" s="33"/>
      <c r="L83" s="36"/>
    </row>
    <row r="84" spans="2:65" s="1" customFormat="1" ht="6.9" customHeight="1">
      <c r="B84" s="32"/>
      <c r="C84" s="33"/>
      <c r="D84" s="33"/>
      <c r="E84" s="33"/>
      <c r="F84" s="33"/>
      <c r="G84" s="33"/>
      <c r="H84" s="33"/>
      <c r="I84" s="101"/>
      <c r="J84" s="33"/>
      <c r="K84" s="33"/>
      <c r="L84" s="36"/>
    </row>
    <row r="85" spans="2:65" s="1" customFormat="1" ht="13.65" customHeight="1">
      <c r="B85" s="32"/>
      <c r="C85" s="27" t="s">
        <v>23</v>
      </c>
      <c r="D85" s="33"/>
      <c r="E85" s="33"/>
      <c r="F85" s="25" t="str">
        <f>E15</f>
        <v>Město Hlinsko</v>
      </c>
      <c r="G85" s="33"/>
      <c r="H85" s="33"/>
      <c r="I85" s="102" t="s">
        <v>30</v>
      </c>
      <c r="J85" s="30" t="str">
        <f>E21</f>
        <v>VK PROJEKT, spol. s r.o.</v>
      </c>
      <c r="K85" s="33"/>
      <c r="L85" s="36"/>
    </row>
    <row r="86" spans="2:65" s="1" customFormat="1" ht="13.65" customHeight="1">
      <c r="B86" s="32"/>
      <c r="C86" s="27" t="s">
        <v>28</v>
      </c>
      <c r="D86" s="33"/>
      <c r="E86" s="33"/>
      <c r="F86" s="25" t="str">
        <f>IF(E18="","",E18)</f>
        <v>Vyplň údaj</v>
      </c>
      <c r="G86" s="33"/>
      <c r="H86" s="33"/>
      <c r="I86" s="102" t="s">
        <v>35</v>
      </c>
      <c r="J86" s="30" t="str">
        <f>E24</f>
        <v>Ladislav Konvalina</v>
      </c>
      <c r="K86" s="33"/>
      <c r="L86" s="36"/>
    </row>
    <row r="87" spans="2:65" s="1" customFormat="1" ht="10.35" customHeight="1">
      <c r="B87" s="32"/>
      <c r="C87" s="33"/>
      <c r="D87" s="33"/>
      <c r="E87" s="33"/>
      <c r="F87" s="33"/>
      <c r="G87" s="33"/>
      <c r="H87" s="33"/>
      <c r="I87" s="101"/>
      <c r="J87" s="33"/>
      <c r="K87" s="33"/>
      <c r="L87" s="36"/>
    </row>
    <row r="88" spans="2:65" s="9" customFormat="1" ht="29.25" customHeight="1">
      <c r="B88" s="146"/>
      <c r="C88" s="147" t="s">
        <v>106</v>
      </c>
      <c r="D88" s="148" t="s">
        <v>57</v>
      </c>
      <c r="E88" s="148" t="s">
        <v>53</v>
      </c>
      <c r="F88" s="148" t="s">
        <v>54</v>
      </c>
      <c r="G88" s="148" t="s">
        <v>107</v>
      </c>
      <c r="H88" s="148" t="s">
        <v>108</v>
      </c>
      <c r="I88" s="149" t="s">
        <v>109</v>
      </c>
      <c r="J88" s="150" t="s">
        <v>92</v>
      </c>
      <c r="K88" s="151" t="s">
        <v>110</v>
      </c>
      <c r="L88" s="152"/>
      <c r="M88" s="62" t="s">
        <v>1</v>
      </c>
      <c r="N88" s="63" t="s">
        <v>42</v>
      </c>
      <c r="O88" s="63" t="s">
        <v>111</v>
      </c>
      <c r="P88" s="63" t="s">
        <v>112</v>
      </c>
      <c r="Q88" s="63" t="s">
        <v>113</v>
      </c>
      <c r="R88" s="63" t="s">
        <v>114</v>
      </c>
      <c r="S88" s="63" t="s">
        <v>115</v>
      </c>
      <c r="T88" s="64" t="s">
        <v>116</v>
      </c>
    </row>
    <row r="89" spans="2:65" s="1" customFormat="1" ht="22.95" customHeight="1">
      <c r="B89" s="32"/>
      <c r="C89" s="69" t="s">
        <v>117</v>
      </c>
      <c r="D89" s="33"/>
      <c r="E89" s="33"/>
      <c r="F89" s="33"/>
      <c r="G89" s="33"/>
      <c r="H89" s="33"/>
      <c r="I89" s="101"/>
      <c r="J89" s="153">
        <f>BK89</f>
        <v>0</v>
      </c>
      <c r="K89" s="33"/>
      <c r="L89" s="36"/>
      <c r="M89" s="65"/>
      <c r="N89" s="66"/>
      <c r="O89" s="66"/>
      <c r="P89" s="154">
        <f>P90</f>
        <v>0</v>
      </c>
      <c r="Q89" s="66"/>
      <c r="R89" s="154">
        <f>R90</f>
        <v>3577.7353771100002</v>
      </c>
      <c r="S89" s="66"/>
      <c r="T89" s="155">
        <f>T90</f>
        <v>258.56345999999996</v>
      </c>
      <c r="AT89" s="15" t="s">
        <v>71</v>
      </c>
      <c r="AU89" s="15" t="s">
        <v>94</v>
      </c>
      <c r="BK89" s="156">
        <f>BK90</f>
        <v>0</v>
      </c>
    </row>
    <row r="90" spans="2:65" s="10" customFormat="1" ht="25.95" customHeight="1">
      <c r="B90" s="157"/>
      <c r="C90" s="158"/>
      <c r="D90" s="159" t="s">
        <v>71</v>
      </c>
      <c r="E90" s="160" t="s">
        <v>118</v>
      </c>
      <c r="F90" s="160" t="s">
        <v>119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P91+P327+P332+P338+P363+P396+P463+P489+P514</f>
        <v>0</v>
      </c>
      <c r="Q90" s="165"/>
      <c r="R90" s="166">
        <f>R91+R327+R332+R338+R363+R396+R463+R489+R514</f>
        <v>3577.7353771100002</v>
      </c>
      <c r="S90" s="165"/>
      <c r="T90" s="167">
        <f>T91+T327+T332+T338+T363+T396+T463+T489+T514</f>
        <v>258.56345999999996</v>
      </c>
      <c r="AR90" s="168" t="s">
        <v>80</v>
      </c>
      <c r="AT90" s="169" t="s">
        <v>71</v>
      </c>
      <c r="AU90" s="169" t="s">
        <v>72</v>
      </c>
      <c r="AY90" s="168" t="s">
        <v>120</v>
      </c>
      <c r="BK90" s="170">
        <f>BK91+BK327+BK332+BK338+BK363+BK396+BK463+BK489+BK514</f>
        <v>0</v>
      </c>
    </row>
    <row r="91" spans="2:65" s="10" customFormat="1" ht="22.95" customHeight="1">
      <c r="B91" s="157"/>
      <c r="C91" s="158"/>
      <c r="D91" s="159" t="s">
        <v>71</v>
      </c>
      <c r="E91" s="171" t="s">
        <v>80</v>
      </c>
      <c r="F91" s="171" t="s">
        <v>121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SUM(P92:P326)</f>
        <v>0</v>
      </c>
      <c r="Q91" s="165"/>
      <c r="R91" s="166">
        <f>SUM(R92:R326)</f>
        <v>3288.1581046400001</v>
      </c>
      <c r="S91" s="165"/>
      <c r="T91" s="167">
        <f>SUM(T92:T326)</f>
        <v>195.56345999999999</v>
      </c>
      <c r="AR91" s="168" t="s">
        <v>80</v>
      </c>
      <c r="AT91" s="169" t="s">
        <v>71</v>
      </c>
      <c r="AU91" s="169" t="s">
        <v>80</v>
      </c>
      <c r="AY91" s="168" t="s">
        <v>120</v>
      </c>
      <c r="BK91" s="170">
        <f>SUM(BK92:BK326)</f>
        <v>0</v>
      </c>
    </row>
    <row r="92" spans="2:65" s="1" customFormat="1" ht="16.5" customHeight="1">
      <c r="B92" s="32"/>
      <c r="C92" s="173" t="s">
        <v>80</v>
      </c>
      <c r="D92" s="173" t="s">
        <v>122</v>
      </c>
      <c r="E92" s="174" t="s">
        <v>123</v>
      </c>
      <c r="F92" s="175" t="s">
        <v>124</v>
      </c>
      <c r="G92" s="176" t="s">
        <v>125</v>
      </c>
      <c r="H92" s="177">
        <v>5</v>
      </c>
      <c r="I92" s="178"/>
      <c r="J92" s="179">
        <f>ROUND(I92*H92,2)</f>
        <v>0</v>
      </c>
      <c r="K92" s="175" t="s">
        <v>126</v>
      </c>
      <c r="L92" s="36"/>
      <c r="M92" s="180" t="s">
        <v>1</v>
      </c>
      <c r="N92" s="181" t="s">
        <v>43</v>
      </c>
      <c r="O92" s="5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5" t="s">
        <v>127</v>
      </c>
      <c r="AT92" s="15" t="s">
        <v>122</v>
      </c>
      <c r="AU92" s="15" t="s">
        <v>82</v>
      </c>
      <c r="AY92" s="15" t="s">
        <v>120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80</v>
      </c>
      <c r="BK92" s="184">
        <f>ROUND(I92*H92,2)</f>
        <v>0</v>
      </c>
      <c r="BL92" s="15" t="s">
        <v>127</v>
      </c>
      <c r="BM92" s="15" t="s">
        <v>128</v>
      </c>
    </row>
    <row r="93" spans="2:65" s="1" customFormat="1">
      <c r="B93" s="32"/>
      <c r="C93" s="33"/>
      <c r="D93" s="185" t="s">
        <v>129</v>
      </c>
      <c r="E93" s="33"/>
      <c r="F93" s="186" t="s">
        <v>124</v>
      </c>
      <c r="G93" s="33"/>
      <c r="H93" s="33"/>
      <c r="I93" s="101"/>
      <c r="J93" s="33"/>
      <c r="K93" s="33"/>
      <c r="L93" s="36"/>
      <c r="M93" s="187"/>
      <c r="N93" s="58"/>
      <c r="O93" s="58"/>
      <c r="P93" s="58"/>
      <c r="Q93" s="58"/>
      <c r="R93" s="58"/>
      <c r="S93" s="58"/>
      <c r="T93" s="59"/>
      <c r="AT93" s="15" t="s">
        <v>129</v>
      </c>
      <c r="AU93" s="15" t="s">
        <v>82</v>
      </c>
    </row>
    <row r="94" spans="2:65" s="11" customFormat="1">
      <c r="B94" s="188"/>
      <c r="C94" s="189"/>
      <c r="D94" s="185" t="s">
        <v>130</v>
      </c>
      <c r="E94" s="190" t="s">
        <v>1</v>
      </c>
      <c r="F94" s="191" t="s">
        <v>131</v>
      </c>
      <c r="G94" s="189"/>
      <c r="H94" s="192">
        <v>5</v>
      </c>
      <c r="I94" s="193"/>
      <c r="J94" s="189"/>
      <c r="K94" s="189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130</v>
      </c>
      <c r="AU94" s="198" t="s">
        <v>82</v>
      </c>
      <c r="AV94" s="11" t="s">
        <v>82</v>
      </c>
      <c r="AW94" s="11" t="s">
        <v>34</v>
      </c>
      <c r="AX94" s="11" t="s">
        <v>72</v>
      </c>
      <c r="AY94" s="198" t="s">
        <v>120</v>
      </c>
    </row>
    <row r="95" spans="2:65" s="12" customFormat="1">
      <c r="B95" s="199"/>
      <c r="C95" s="200"/>
      <c r="D95" s="185" t="s">
        <v>130</v>
      </c>
      <c r="E95" s="201" t="s">
        <v>1</v>
      </c>
      <c r="F95" s="202" t="s">
        <v>132</v>
      </c>
      <c r="G95" s="200"/>
      <c r="H95" s="203">
        <v>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130</v>
      </c>
      <c r="AU95" s="209" t="s">
        <v>82</v>
      </c>
      <c r="AV95" s="12" t="s">
        <v>127</v>
      </c>
      <c r="AW95" s="12" t="s">
        <v>34</v>
      </c>
      <c r="AX95" s="12" t="s">
        <v>80</v>
      </c>
      <c r="AY95" s="209" t="s">
        <v>120</v>
      </c>
    </row>
    <row r="96" spans="2:65" s="1" customFormat="1" ht="16.5" customHeight="1">
      <c r="B96" s="32"/>
      <c r="C96" s="173" t="s">
        <v>82</v>
      </c>
      <c r="D96" s="173" t="s">
        <v>122</v>
      </c>
      <c r="E96" s="174" t="s">
        <v>133</v>
      </c>
      <c r="F96" s="175" t="s">
        <v>134</v>
      </c>
      <c r="G96" s="176" t="s">
        <v>125</v>
      </c>
      <c r="H96" s="177">
        <v>5</v>
      </c>
      <c r="I96" s="178"/>
      <c r="J96" s="179">
        <f>ROUND(I96*H96,2)</f>
        <v>0</v>
      </c>
      <c r="K96" s="175" t="s">
        <v>126</v>
      </c>
      <c r="L96" s="36"/>
      <c r="M96" s="180" t="s">
        <v>1</v>
      </c>
      <c r="N96" s="181" t="s">
        <v>43</v>
      </c>
      <c r="O96" s="58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5" t="s">
        <v>127</v>
      </c>
      <c r="AT96" s="15" t="s">
        <v>122</v>
      </c>
      <c r="AU96" s="15" t="s">
        <v>82</v>
      </c>
      <c r="AY96" s="15" t="s">
        <v>120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80</v>
      </c>
      <c r="BK96" s="184">
        <f>ROUND(I96*H96,2)</f>
        <v>0</v>
      </c>
      <c r="BL96" s="15" t="s">
        <v>127</v>
      </c>
      <c r="BM96" s="15" t="s">
        <v>135</v>
      </c>
    </row>
    <row r="97" spans="2:65" s="1" customFormat="1" ht="19.2">
      <c r="B97" s="32"/>
      <c r="C97" s="33"/>
      <c r="D97" s="185" t="s">
        <v>129</v>
      </c>
      <c r="E97" s="33"/>
      <c r="F97" s="186" t="s">
        <v>134</v>
      </c>
      <c r="G97" s="33"/>
      <c r="H97" s="33"/>
      <c r="I97" s="101"/>
      <c r="J97" s="33"/>
      <c r="K97" s="33"/>
      <c r="L97" s="36"/>
      <c r="M97" s="187"/>
      <c r="N97" s="58"/>
      <c r="O97" s="58"/>
      <c r="P97" s="58"/>
      <c r="Q97" s="58"/>
      <c r="R97" s="58"/>
      <c r="S97" s="58"/>
      <c r="T97" s="59"/>
      <c r="AT97" s="15" t="s">
        <v>129</v>
      </c>
      <c r="AU97" s="15" t="s">
        <v>82</v>
      </c>
    </row>
    <row r="98" spans="2:65" s="11" customFormat="1">
      <c r="B98" s="188"/>
      <c r="C98" s="189"/>
      <c r="D98" s="185" t="s">
        <v>130</v>
      </c>
      <c r="E98" s="190" t="s">
        <v>1</v>
      </c>
      <c r="F98" s="191" t="s">
        <v>131</v>
      </c>
      <c r="G98" s="189"/>
      <c r="H98" s="192">
        <v>5</v>
      </c>
      <c r="I98" s="193"/>
      <c r="J98" s="189"/>
      <c r="K98" s="189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130</v>
      </c>
      <c r="AU98" s="198" t="s">
        <v>82</v>
      </c>
      <c r="AV98" s="11" t="s">
        <v>82</v>
      </c>
      <c r="AW98" s="11" t="s">
        <v>34</v>
      </c>
      <c r="AX98" s="11" t="s">
        <v>72</v>
      </c>
      <c r="AY98" s="198" t="s">
        <v>120</v>
      </c>
    </row>
    <row r="99" spans="2:65" s="12" customFormat="1">
      <c r="B99" s="199"/>
      <c r="C99" s="200"/>
      <c r="D99" s="185" t="s">
        <v>130</v>
      </c>
      <c r="E99" s="201" t="s">
        <v>1</v>
      </c>
      <c r="F99" s="202" t="s">
        <v>132</v>
      </c>
      <c r="G99" s="200"/>
      <c r="H99" s="203">
        <v>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130</v>
      </c>
      <c r="AU99" s="209" t="s">
        <v>82</v>
      </c>
      <c r="AV99" s="12" t="s">
        <v>127</v>
      </c>
      <c r="AW99" s="12" t="s">
        <v>34</v>
      </c>
      <c r="AX99" s="12" t="s">
        <v>80</v>
      </c>
      <c r="AY99" s="209" t="s">
        <v>120</v>
      </c>
    </row>
    <row r="100" spans="2:65" s="1" customFormat="1" ht="16.5" customHeight="1">
      <c r="B100" s="32"/>
      <c r="C100" s="173" t="s">
        <v>136</v>
      </c>
      <c r="D100" s="173" t="s">
        <v>122</v>
      </c>
      <c r="E100" s="174" t="s">
        <v>137</v>
      </c>
      <c r="F100" s="175" t="s">
        <v>138</v>
      </c>
      <c r="G100" s="176" t="s">
        <v>125</v>
      </c>
      <c r="H100" s="177">
        <v>3</v>
      </c>
      <c r="I100" s="178"/>
      <c r="J100" s="179">
        <f>ROUND(I100*H100,2)</f>
        <v>0</v>
      </c>
      <c r="K100" s="175" t="s">
        <v>126</v>
      </c>
      <c r="L100" s="36"/>
      <c r="M100" s="180" t="s">
        <v>1</v>
      </c>
      <c r="N100" s="181" t="s">
        <v>43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127</v>
      </c>
      <c r="AT100" s="15" t="s">
        <v>122</v>
      </c>
      <c r="AU100" s="15" t="s">
        <v>82</v>
      </c>
      <c r="AY100" s="15" t="s">
        <v>120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80</v>
      </c>
      <c r="BK100" s="184">
        <f>ROUND(I100*H100,2)</f>
        <v>0</v>
      </c>
      <c r="BL100" s="15" t="s">
        <v>127</v>
      </c>
      <c r="BM100" s="15" t="s">
        <v>139</v>
      </c>
    </row>
    <row r="101" spans="2:65" s="1" customFormat="1" ht="19.2">
      <c r="B101" s="32"/>
      <c r="C101" s="33"/>
      <c r="D101" s="185" t="s">
        <v>129</v>
      </c>
      <c r="E101" s="33"/>
      <c r="F101" s="186" t="s">
        <v>138</v>
      </c>
      <c r="G101" s="33"/>
      <c r="H101" s="33"/>
      <c r="I101" s="101"/>
      <c r="J101" s="33"/>
      <c r="K101" s="33"/>
      <c r="L101" s="36"/>
      <c r="M101" s="187"/>
      <c r="N101" s="58"/>
      <c r="O101" s="58"/>
      <c r="P101" s="58"/>
      <c r="Q101" s="58"/>
      <c r="R101" s="58"/>
      <c r="S101" s="58"/>
      <c r="T101" s="59"/>
      <c r="AT101" s="15" t="s">
        <v>129</v>
      </c>
      <c r="AU101" s="15" t="s">
        <v>82</v>
      </c>
    </row>
    <row r="102" spans="2:65" s="11" customFormat="1">
      <c r="B102" s="188"/>
      <c r="C102" s="189"/>
      <c r="D102" s="185" t="s">
        <v>130</v>
      </c>
      <c r="E102" s="190" t="s">
        <v>1</v>
      </c>
      <c r="F102" s="191" t="s">
        <v>136</v>
      </c>
      <c r="G102" s="189"/>
      <c r="H102" s="192">
        <v>3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130</v>
      </c>
      <c r="AU102" s="198" t="s">
        <v>82</v>
      </c>
      <c r="AV102" s="11" t="s">
        <v>82</v>
      </c>
      <c r="AW102" s="11" t="s">
        <v>34</v>
      </c>
      <c r="AX102" s="11" t="s">
        <v>72</v>
      </c>
      <c r="AY102" s="198" t="s">
        <v>120</v>
      </c>
    </row>
    <row r="103" spans="2:65" s="12" customFormat="1">
      <c r="B103" s="199"/>
      <c r="C103" s="200"/>
      <c r="D103" s="185" t="s">
        <v>130</v>
      </c>
      <c r="E103" s="201" t="s">
        <v>1</v>
      </c>
      <c r="F103" s="202" t="s">
        <v>132</v>
      </c>
      <c r="G103" s="200"/>
      <c r="H103" s="203">
        <v>3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130</v>
      </c>
      <c r="AU103" s="209" t="s">
        <v>82</v>
      </c>
      <c r="AV103" s="12" t="s">
        <v>127</v>
      </c>
      <c r="AW103" s="12" t="s">
        <v>34</v>
      </c>
      <c r="AX103" s="12" t="s">
        <v>80</v>
      </c>
      <c r="AY103" s="209" t="s">
        <v>120</v>
      </c>
    </row>
    <row r="104" spans="2:65" s="1" customFormat="1" ht="16.5" customHeight="1">
      <c r="B104" s="32"/>
      <c r="C104" s="173" t="s">
        <v>127</v>
      </c>
      <c r="D104" s="173" t="s">
        <v>122</v>
      </c>
      <c r="E104" s="174" t="s">
        <v>140</v>
      </c>
      <c r="F104" s="175" t="s">
        <v>141</v>
      </c>
      <c r="G104" s="176" t="s">
        <v>142</v>
      </c>
      <c r="H104" s="177">
        <v>6</v>
      </c>
      <c r="I104" s="178"/>
      <c r="J104" s="179">
        <f>ROUND(I104*H104,2)</f>
        <v>0</v>
      </c>
      <c r="K104" s="175" t="s">
        <v>126</v>
      </c>
      <c r="L104" s="36"/>
      <c r="M104" s="180" t="s">
        <v>1</v>
      </c>
      <c r="N104" s="181" t="s">
        <v>43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0.26</v>
      </c>
      <c r="T104" s="183">
        <f>S104*H104</f>
        <v>1.56</v>
      </c>
      <c r="AR104" s="15" t="s">
        <v>127</v>
      </c>
      <c r="AT104" s="15" t="s">
        <v>122</v>
      </c>
      <c r="AU104" s="15" t="s">
        <v>82</v>
      </c>
      <c r="AY104" s="15" t="s">
        <v>120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80</v>
      </c>
      <c r="BK104" s="184">
        <f>ROUND(I104*H104,2)</f>
        <v>0</v>
      </c>
      <c r="BL104" s="15" t="s">
        <v>127</v>
      </c>
      <c r="BM104" s="15" t="s">
        <v>143</v>
      </c>
    </row>
    <row r="105" spans="2:65" s="1" customFormat="1">
      <c r="B105" s="32"/>
      <c r="C105" s="33"/>
      <c r="D105" s="185" t="s">
        <v>129</v>
      </c>
      <c r="E105" s="33"/>
      <c r="F105" s="186" t="s">
        <v>141</v>
      </c>
      <c r="G105" s="33"/>
      <c r="H105" s="33"/>
      <c r="I105" s="101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129</v>
      </c>
      <c r="AU105" s="15" t="s">
        <v>82</v>
      </c>
    </row>
    <row r="106" spans="2:65" s="11" customFormat="1">
      <c r="B106" s="188"/>
      <c r="C106" s="189"/>
      <c r="D106" s="185" t="s">
        <v>130</v>
      </c>
      <c r="E106" s="190" t="s">
        <v>1</v>
      </c>
      <c r="F106" s="191" t="s">
        <v>144</v>
      </c>
      <c r="G106" s="189"/>
      <c r="H106" s="192">
        <v>6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130</v>
      </c>
      <c r="AU106" s="198" t="s">
        <v>82</v>
      </c>
      <c r="AV106" s="11" t="s">
        <v>82</v>
      </c>
      <c r="AW106" s="11" t="s">
        <v>34</v>
      </c>
      <c r="AX106" s="11" t="s">
        <v>72</v>
      </c>
      <c r="AY106" s="198" t="s">
        <v>120</v>
      </c>
    </row>
    <row r="107" spans="2:65" s="12" customFormat="1">
      <c r="B107" s="199"/>
      <c r="C107" s="200"/>
      <c r="D107" s="185" t="s">
        <v>130</v>
      </c>
      <c r="E107" s="201" t="s">
        <v>1</v>
      </c>
      <c r="F107" s="202" t="s">
        <v>132</v>
      </c>
      <c r="G107" s="200"/>
      <c r="H107" s="203">
        <v>6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130</v>
      </c>
      <c r="AU107" s="209" t="s">
        <v>82</v>
      </c>
      <c r="AV107" s="12" t="s">
        <v>127</v>
      </c>
      <c r="AW107" s="12" t="s">
        <v>34</v>
      </c>
      <c r="AX107" s="12" t="s">
        <v>80</v>
      </c>
      <c r="AY107" s="209" t="s">
        <v>120</v>
      </c>
    </row>
    <row r="108" spans="2:65" s="1" customFormat="1" ht="16.5" customHeight="1">
      <c r="B108" s="32"/>
      <c r="C108" s="173" t="s">
        <v>131</v>
      </c>
      <c r="D108" s="173" t="s">
        <v>122</v>
      </c>
      <c r="E108" s="174" t="s">
        <v>145</v>
      </c>
      <c r="F108" s="175" t="s">
        <v>146</v>
      </c>
      <c r="G108" s="176" t="s">
        <v>142</v>
      </c>
      <c r="H108" s="177">
        <v>252.035</v>
      </c>
      <c r="I108" s="178"/>
      <c r="J108" s="179">
        <f>ROUND(I108*H108,2)</f>
        <v>0</v>
      </c>
      <c r="K108" s="175" t="s">
        <v>126</v>
      </c>
      <c r="L108" s="36"/>
      <c r="M108" s="180" t="s">
        <v>1</v>
      </c>
      <c r="N108" s="181" t="s">
        <v>43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0.44</v>
      </c>
      <c r="T108" s="183">
        <f>S108*H108</f>
        <v>110.8954</v>
      </c>
      <c r="AR108" s="15" t="s">
        <v>127</v>
      </c>
      <c r="AT108" s="15" t="s">
        <v>122</v>
      </c>
      <c r="AU108" s="15" t="s">
        <v>82</v>
      </c>
      <c r="AY108" s="15" t="s">
        <v>120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80</v>
      </c>
      <c r="BK108" s="184">
        <f>ROUND(I108*H108,2)</f>
        <v>0</v>
      </c>
      <c r="BL108" s="15" t="s">
        <v>127</v>
      </c>
      <c r="BM108" s="15" t="s">
        <v>147</v>
      </c>
    </row>
    <row r="109" spans="2:65" s="1" customFormat="1">
      <c r="B109" s="32"/>
      <c r="C109" s="33"/>
      <c r="D109" s="185" t="s">
        <v>129</v>
      </c>
      <c r="E109" s="33"/>
      <c r="F109" s="186" t="s">
        <v>146</v>
      </c>
      <c r="G109" s="33"/>
      <c r="H109" s="33"/>
      <c r="I109" s="101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129</v>
      </c>
      <c r="AU109" s="15" t="s">
        <v>82</v>
      </c>
    </row>
    <row r="110" spans="2:65" s="13" customFormat="1">
      <c r="B110" s="210"/>
      <c r="C110" s="211"/>
      <c r="D110" s="185" t="s">
        <v>130</v>
      </c>
      <c r="E110" s="212" t="s">
        <v>1</v>
      </c>
      <c r="F110" s="213" t="s">
        <v>148</v>
      </c>
      <c r="G110" s="211"/>
      <c r="H110" s="212" t="s">
        <v>1</v>
      </c>
      <c r="I110" s="214"/>
      <c r="J110" s="211"/>
      <c r="K110" s="211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130</v>
      </c>
      <c r="AU110" s="219" t="s">
        <v>82</v>
      </c>
      <c r="AV110" s="13" t="s">
        <v>80</v>
      </c>
      <c r="AW110" s="13" t="s">
        <v>34</v>
      </c>
      <c r="AX110" s="13" t="s">
        <v>72</v>
      </c>
      <c r="AY110" s="219" t="s">
        <v>120</v>
      </c>
    </row>
    <row r="111" spans="2:65" s="11" customFormat="1">
      <c r="B111" s="188"/>
      <c r="C111" s="189"/>
      <c r="D111" s="185" t="s">
        <v>130</v>
      </c>
      <c r="E111" s="190" t="s">
        <v>1</v>
      </c>
      <c r="F111" s="191" t="s">
        <v>149</v>
      </c>
      <c r="G111" s="189"/>
      <c r="H111" s="192">
        <v>172.535</v>
      </c>
      <c r="I111" s="193"/>
      <c r="J111" s="189"/>
      <c r="K111" s="189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130</v>
      </c>
      <c r="AU111" s="198" t="s">
        <v>82</v>
      </c>
      <c r="AV111" s="11" t="s">
        <v>82</v>
      </c>
      <c r="AW111" s="11" t="s">
        <v>34</v>
      </c>
      <c r="AX111" s="11" t="s">
        <v>72</v>
      </c>
      <c r="AY111" s="198" t="s">
        <v>120</v>
      </c>
    </row>
    <row r="112" spans="2:65" s="13" customFormat="1">
      <c r="B112" s="210"/>
      <c r="C112" s="211"/>
      <c r="D112" s="185" t="s">
        <v>130</v>
      </c>
      <c r="E112" s="212" t="s">
        <v>1</v>
      </c>
      <c r="F112" s="213" t="s">
        <v>150</v>
      </c>
      <c r="G112" s="211"/>
      <c r="H112" s="212" t="s">
        <v>1</v>
      </c>
      <c r="I112" s="214"/>
      <c r="J112" s="211"/>
      <c r="K112" s="211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130</v>
      </c>
      <c r="AU112" s="219" t="s">
        <v>82</v>
      </c>
      <c r="AV112" s="13" t="s">
        <v>80</v>
      </c>
      <c r="AW112" s="13" t="s">
        <v>34</v>
      </c>
      <c r="AX112" s="13" t="s">
        <v>72</v>
      </c>
      <c r="AY112" s="219" t="s">
        <v>120</v>
      </c>
    </row>
    <row r="113" spans="2:65" s="11" customFormat="1">
      <c r="B113" s="188"/>
      <c r="C113" s="189"/>
      <c r="D113" s="185" t="s">
        <v>130</v>
      </c>
      <c r="E113" s="190" t="s">
        <v>1</v>
      </c>
      <c r="F113" s="191" t="s">
        <v>151</v>
      </c>
      <c r="G113" s="189"/>
      <c r="H113" s="192">
        <v>66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130</v>
      </c>
      <c r="AU113" s="198" t="s">
        <v>82</v>
      </c>
      <c r="AV113" s="11" t="s">
        <v>82</v>
      </c>
      <c r="AW113" s="11" t="s">
        <v>34</v>
      </c>
      <c r="AX113" s="11" t="s">
        <v>72</v>
      </c>
      <c r="AY113" s="198" t="s">
        <v>120</v>
      </c>
    </row>
    <row r="114" spans="2:65" s="13" customFormat="1">
      <c r="B114" s="210"/>
      <c r="C114" s="211"/>
      <c r="D114" s="185" t="s">
        <v>130</v>
      </c>
      <c r="E114" s="212" t="s">
        <v>1</v>
      </c>
      <c r="F114" s="213" t="s">
        <v>152</v>
      </c>
      <c r="G114" s="211"/>
      <c r="H114" s="212" t="s">
        <v>1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130</v>
      </c>
      <c r="AU114" s="219" t="s">
        <v>82</v>
      </c>
      <c r="AV114" s="13" t="s">
        <v>80</v>
      </c>
      <c r="AW114" s="13" t="s">
        <v>34</v>
      </c>
      <c r="AX114" s="13" t="s">
        <v>72</v>
      </c>
      <c r="AY114" s="219" t="s">
        <v>120</v>
      </c>
    </row>
    <row r="115" spans="2:65" s="11" customFormat="1">
      <c r="B115" s="188"/>
      <c r="C115" s="189"/>
      <c r="D115" s="185" t="s">
        <v>130</v>
      </c>
      <c r="E115" s="190" t="s">
        <v>1</v>
      </c>
      <c r="F115" s="191" t="s">
        <v>153</v>
      </c>
      <c r="G115" s="189"/>
      <c r="H115" s="192">
        <v>13.5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130</v>
      </c>
      <c r="AU115" s="198" t="s">
        <v>82</v>
      </c>
      <c r="AV115" s="11" t="s">
        <v>82</v>
      </c>
      <c r="AW115" s="11" t="s">
        <v>34</v>
      </c>
      <c r="AX115" s="11" t="s">
        <v>72</v>
      </c>
      <c r="AY115" s="198" t="s">
        <v>120</v>
      </c>
    </row>
    <row r="116" spans="2:65" s="12" customFormat="1">
      <c r="B116" s="199"/>
      <c r="C116" s="200"/>
      <c r="D116" s="185" t="s">
        <v>130</v>
      </c>
      <c r="E116" s="201" t="s">
        <v>1</v>
      </c>
      <c r="F116" s="202" t="s">
        <v>132</v>
      </c>
      <c r="G116" s="200"/>
      <c r="H116" s="203">
        <v>252.035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130</v>
      </c>
      <c r="AU116" s="209" t="s">
        <v>82</v>
      </c>
      <c r="AV116" s="12" t="s">
        <v>127</v>
      </c>
      <c r="AW116" s="12" t="s">
        <v>34</v>
      </c>
      <c r="AX116" s="12" t="s">
        <v>80</v>
      </c>
      <c r="AY116" s="209" t="s">
        <v>120</v>
      </c>
    </row>
    <row r="117" spans="2:65" s="1" customFormat="1" ht="16.5" customHeight="1">
      <c r="B117" s="32"/>
      <c r="C117" s="173" t="s">
        <v>144</v>
      </c>
      <c r="D117" s="173" t="s">
        <v>122</v>
      </c>
      <c r="E117" s="174" t="s">
        <v>154</v>
      </c>
      <c r="F117" s="175" t="s">
        <v>155</v>
      </c>
      <c r="G117" s="176" t="s">
        <v>142</v>
      </c>
      <c r="H117" s="177">
        <v>252.035</v>
      </c>
      <c r="I117" s="178"/>
      <c r="J117" s="179">
        <f>ROUND(I117*H117,2)</f>
        <v>0</v>
      </c>
      <c r="K117" s="175" t="s">
        <v>126</v>
      </c>
      <c r="L117" s="36"/>
      <c r="M117" s="180" t="s">
        <v>1</v>
      </c>
      <c r="N117" s="181" t="s">
        <v>43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0.316</v>
      </c>
      <c r="T117" s="183">
        <f>S117*H117</f>
        <v>79.643060000000006</v>
      </c>
      <c r="AR117" s="15" t="s">
        <v>127</v>
      </c>
      <c r="AT117" s="15" t="s">
        <v>122</v>
      </c>
      <c r="AU117" s="15" t="s">
        <v>82</v>
      </c>
      <c r="AY117" s="15" t="s">
        <v>120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80</v>
      </c>
      <c r="BK117" s="184">
        <f>ROUND(I117*H117,2)</f>
        <v>0</v>
      </c>
      <c r="BL117" s="15" t="s">
        <v>127</v>
      </c>
      <c r="BM117" s="15" t="s">
        <v>156</v>
      </c>
    </row>
    <row r="118" spans="2:65" s="1" customFormat="1">
      <c r="B118" s="32"/>
      <c r="C118" s="33"/>
      <c r="D118" s="185" t="s">
        <v>129</v>
      </c>
      <c r="E118" s="33"/>
      <c r="F118" s="186" t="s">
        <v>155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129</v>
      </c>
      <c r="AU118" s="15" t="s">
        <v>82</v>
      </c>
    </row>
    <row r="119" spans="2:65" s="13" customFormat="1">
      <c r="B119" s="210"/>
      <c r="C119" s="211"/>
      <c r="D119" s="185" t="s">
        <v>130</v>
      </c>
      <c r="E119" s="212" t="s">
        <v>1</v>
      </c>
      <c r="F119" s="213" t="s">
        <v>148</v>
      </c>
      <c r="G119" s="211"/>
      <c r="H119" s="212" t="s">
        <v>1</v>
      </c>
      <c r="I119" s="214"/>
      <c r="J119" s="211"/>
      <c r="K119" s="211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130</v>
      </c>
      <c r="AU119" s="219" t="s">
        <v>82</v>
      </c>
      <c r="AV119" s="13" t="s">
        <v>80</v>
      </c>
      <c r="AW119" s="13" t="s">
        <v>34</v>
      </c>
      <c r="AX119" s="13" t="s">
        <v>72</v>
      </c>
      <c r="AY119" s="219" t="s">
        <v>120</v>
      </c>
    </row>
    <row r="120" spans="2:65" s="11" customFormat="1">
      <c r="B120" s="188"/>
      <c r="C120" s="189"/>
      <c r="D120" s="185" t="s">
        <v>130</v>
      </c>
      <c r="E120" s="190" t="s">
        <v>1</v>
      </c>
      <c r="F120" s="191" t="s">
        <v>149</v>
      </c>
      <c r="G120" s="189"/>
      <c r="H120" s="192">
        <v>172.535</v>
      </c>
      <c r="I120" s="193"/>
      <c r="J120" s="189"/>
      <c r="K120" s="189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130</v>
      </c>
      <c r="AU120" s="198" t="s">
        <v>82</v>
      </c>
      <c r="AV120" s="11" t="s">
        <v>82</v>
      </c>
      <c r="AW120" s="11" t="s">
        <v>34</v>
      </c>
      <c r="AX120" s="11" t="s">
        <v>72</v>
      </c>
      <c r="AY120" s="198" t="s">
        <v>120</v>
      </c>
    </row>
    <row r="121" spans="2:65" s="13" customFormat="1">
      <c r="B121" s="210"/>
      <c r="C121" s="211"/>
      <c r="D121" s="185" t="s">
        <v>130</v>
      </c>
      <c r="E121" s="212" t="s">
        <v>1</v>
      </c>
      <c r="F121" s="213" t="s">
        <v>150</v>
      </c>
      <c r="G121" s="211"/>
      <c r="H121" s="212" t="s">
        <v>1</v>
      </c>
      <c r="I121" s="214"/>
      <c r="J121" s="211"/>
      <c r="K121" s="211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130</v>
      </c>
      <c r="AU121" s="219" t="s">
        <v>82</v>
      </c>
      <c r="AV121" s="13" t="s">
        <v>80</v>
      </c>
      <c r="AW121" s="13" t="s">
        <v>34</v>
      </c>
      <c r="AX121" s="13" t="s">
        <v>72</v>
      </c>
      <c r="AY121" s="219" t="s">
        <v>120</v>
      </c>
    </row>
    <row r="122" spans="2:65" s="11" customFormat="1">
      <c r="B122" s="188"/>
      <c r="C122" s="189"/>
      <c r="D122" s="185" t="s">
        <v>130</v>
      </c>
      <c r="E122" s="190" t="s">
        <v>1</v>
      </c>
      <c r="F122" s="191" t="s">
        <v>151</v>
      </c>
      <c r="G122" s="189"/>
      <c r="H122" s="192">
        <v>66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130</v>
      </c>
      <c r="AU122" s="198" t="s">
        <v>82</v>
      </c>
      <c r="AV122" s="11" t="s">
        <v>82</v>
      </c>
      <c r="AW122" s="11" t="s">
        <v>34</v>
      </c>
      <c r="AX122" s="11" t="s">
        <v>72</v>
      </c>
      <c r="AY122" s="198" t="s">
        <v>120</v>
      </c>
    </row>
    <row r="123" spans="2:65" s="13" customFormat="1">
      <c r="B123" s="210"/>
      <c r="C123" s="211"/>
      <c r="D123" s="185" t="s">
        <v>130</v>
      </c>
      <c r="E123" s="212" t="s">
        <v>1</v>
      </c>
      <c r="F123" s="213" t="s">
        <v>152</v>
      </c>
      <c r="G123" s="211"/>
      <c r="H123" s="212" t="s">
        <v>1</v>
      </c>
      <c r="I123" s="214"/>
      <c r="J123" s="211"/>
      <c r="K123" s="211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130</v>
      </c>
      <c r="AU123" s="219" t="s">
        <v>82</v>
      </c>
      <c r="AV123" s="13" t="s">
        <v>80</v>
      </c>
      <c r="AW123" s="13" t="s">
        <v>34</v>
      </c>
      <c r="AX123" s="13" t="s">
        <v>72</v>
      </c>
      <c r="AY123" s="219" t="s">
        <v>120</v>
      </c>
    </row>
    <row r="124" spans="2:65" s="11" customFormat="1">
      <c r="B124" s="188"/>
      <c r="C124" s="189"/>
      <c r="D124" s="185" t="s">
        <v>130</v>
      </c>
      <c r="E124" s="190" t="s">
        <v>1</v>
      </c>
      <c r="F124" s="191" t="s">
        <v>153</v>
      </c>
      <c r="G124" s="189"/>
      <c r="H124" s="192">
        <v>13.5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130</v>
      </c>
      <c r="AU124" s="198" t="s">
        <v>82</v>
      </c>
      <c r="AV124" s="11" t="s">
        <v>82</v>
      </c>
      <c r="AW124" s="11" t="s">
        <v>34</v>
      </c>
      <c r="AX124" s="11" t="s">
        <v>72</v>
      </c>
      <c r="AY124" s="198" t="s">
        <v>120</v>
      </c>
    </row>
    <row r="125" spans="2:65" s="12" customFormat="1">
      <c r="B125" s="199"/>
      <c r="C125" s="200"/>
      <c r="D125" s="185" t="s">
        <v>130</v>
      </c>
      <c r="E125" s="201" t="s">
        <v>1</v>
      </c>
      <c r="F125" s="202" t="s">
        <v>132</v>
      </c>
      <c r="G125" s="200"/>
      <c r="H125" s="203">
        <v>252.035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130</v>
      </c>
      <c r="AU125" s="209" t="s">
        <v>82</v>
      </c>
      <c r="AV125" s="12" t="s">
        <v>127</v>
      </c>
      <c r="AW125" s="12" t="s">
        <v>34</v>
      </c>
      <c r="AX125" s="12" t="s">
        <v>80</v>
      </c>
      <c r="AY125" s="209" t="s">
        <v>120</v>
      </c>
    </row>
    <row r="126" spans="2:65" s="1" customFormat="1" ht="16.5" customHeight="1">
      <c r="B126" s="32"/>
      <c r="C126" s="173" t="s">
        <v>157</v>
      </c>
      <c r="D126" s="173" t="s">
        <v>122</v>
      </c>
      <c r="E126" s="174" t="s">
        <v>158</v>
      </c>
      <c r="F126" s="175" t="s">
        <v>159</v>
      </c>
      <c r="G126" s="176" t="s">
        <v>142</v>
      </c>
      <c r="H126" s="177">
        <v>45</v>
      </c>
      <c r="I126" s="178"/>
      <c r="J126" s="179">
        <f>ROUND(I126*H126,2)</f>
        <v>0</v>
      </c>
      <c r="K126" s="175" t="s">
        <v>126</v>
      </c>
      <c r="L126" s="36"/>
      <c r="M126" s="180" t="s">
        <v>1</v>
      </c>
      <c r="N126" s="181" t="s">
        <v>43</v>
      </c>
      <c r="O126" s="58"/>
      <c r="P126" s="182">
        <f>O126*H126</f>
        <v>0</v>
      </c>
      <c r="Q126" s="182">
        <v>3.0000000000000001E-5</v>
      </c>
      <c r="R126" s="182">
        <f>Q126*H126</f>
        <v>1.3500000000000001E-3</v>
      </c>
      <c r="S126" s="182">
        <v>7.6999999999999999E-2</v>
      </c>
      <c r="T126" s="183">
        <f>S126*H126</f>
        <v>3.4649999999999999</v>
      </c>
      <c r="AR126" s="15" t="s">
        <v>127</v>
      </c>
      <c r="AT126" s="15" t="s">
        <v>122</v>
      </c>
      <c r="AU126" s="15" t="s">
        <v>82</v>
      </c>
      <c r="AY126" s="15" t="s">
        <v>120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80</v>
      </c>
      <c r="BK126" s="184">
        <f>ROUND(I126*H126,2)</f>
        <v>0</v>
      </c>
      <c r="BL126" s="15" t="s">
        <v>127</v>
      </c>
      <c r="BM126" s="15" t="s">
        <v>160</v>
      </c>
    </row>
    <row r="127" spans="2:65" s="1" customFormat="1">
      <c r="B127" s="32"/>
      <c r="C127" s="33"/>
      <c r="D127" s="185" t="s">
        <v>129</v>
      </c>
      <c r="E127" s="33"/>
      <c r="F127" s="186" t="s">
        <v>159</v>
      </c>
      <c r="G127" s="33"/>
      <c r="H127" s="33"/>
      <c r="I127" s="101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129</v>
      </c>
      <c r="AU127" s="15" t="s">
        <v>82</v>
      </c>
    </row>
    <row r="128" spans="2:65" s="13" customFormat="1">
      <c r="B128" s="210"/>
      <c r="C128" s="211"/>
      <c r="D128" s="185" t="s">
        <v>130</v>
      </c>
      <c r="E128" s="212" t="s">
        <v>1</v>
      </c>
      <c r="F128" s="213" t="s">
        <v>152</v>
      </c>
      <c r="G128" s="211"/>
      <c r="H128" s="212" t="s">
        <v>1</v>
      </c>
      <c r="I128" s="214"/>
      <c r="J128" s="211"/>
      <c r="K128" s="211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130</v>
      </c>
      <c r="AU128" s="219" t="s">
        <v>82</v>
      </c>
      <c r="AV128" s="13" t="s">
        <v>80</v>
      </c>
      <c r="AW128" s="13" t="s">
        <v>34</v>
      </c>
      <c r="AX128" s="13" t="s">
        <v>72</v>
      </c>
      <c r="AY128" s="219" t="s">
        <v>120</v>
      </c>
    </row>
    <row r="129" spans="2:65" s="11" customFormat="1">
      <c r="B129" s="188"/>
      <c r="C129" s="189"/>
      <c r="D129" s="185" t="s">
        <v>130</v>
      </c>
      <c r="E129" s="190" t="s">
        <v>1</v>
      </c>
      <c r="F129" s="191" t="s">
        <v>161</v>
      </c>
      <c r="G129" s="189"/>
      <c r="H129" s="192">
        <v>45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130</v>
      </c>
      <c r="AU129" s="198" t="s">
        <v>82</v>
      </c>
      <c r="AV129" s="11" t="s">
        <v>82</v>
      </c>
      <c r="AW129" s="11" t="s">
        <v>34</v>
      </c>
      <c r="AX129" s="11" t="s">
        <v>72</v>
      </c>
      <c r="AY129" s="198" t="s">
        <v>120</v>
      </c>
    </row>
    <row r="130" spans="2:65" s="12" customFormat="1">
      <c r="B130" s="199"/>
      <c r="C130" s="200"/>
      <c r="D130" s="185" t="s">
        <v>130</v>
      </c>
      <c r="E130" s="201" t="s">
        <v>1</v>
      </c>
      <c r="F130" s="202" t="s">
        <v>132</v>
      </c>
      <c r="G130" s="200"/>
      <c r="H130" s="203">
        <v>45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130</v>
      </c>
      <c r="AU130" s="209" t="s">
        <v>82</v>
      </c>
      <c r="AV130" s="12" t="s">
        <v>127</v>
      </c>
      <c r="AW130" s="12" t="s">
        <v>34</v>
      </c>
      <c r="AX130" s="12" t="s">
        <v>80</v>
      </c>
      <c r="AY130" s="209" t="s">
        <v>120</v>
      </c>
    </row>
    <row r="131" spans="2:65" s="1" customFormat="1" ht="16.5" customHeight="1">
      <c r="B131" s="32"/>
      <c r="C131" s="173" t="s">
        <v>162</v>
      </c>
      <c r="D131" s="173" t="s">
        <v>122</v>
      </c>
      <c r="E131" s="174" t="s">
        <v>163</v>
      </c>
      <c r="F131" s="175" t="s">
        <v>164</v>
      </c>
      <c r="G131" s="176" t="s">
        <v>165</v>
      </c>
      <c r="H131" s="177">
        <v>480</v>
      </c>
      <c r="I131" s="178"/>
      <c r="J131" s="179">
        <f>ROUND(I131*H131,2)</f>
        <v>0</v>
      </c>
      <c r="K131" s="175" t="s">
        <v>126</v>
      </c>
      <c r="L131" s="36"/>
      <c r="M131" s="180" t="s">
        <v>1</v>
      </c>
      <c r="N131" s="181" t="s">
        <v>43</v>
      </c>
      <c r="O131" s="58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15" t="s">
        <v>127</v>
      </c>
      <c r="AT131" s="15" t="s">
        <v>122</v>
      </c>
      <c r="AU131" s="15" t="s">
        <v>82</v>
      </c>
      <c r="AY131" s="15" t="s">
        <v>120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80</v>
      </c>
      <c r="BK131" s="184">
        <f>ROUND(I131*H131,2)</f>
        <v>0</v>
      </c>
      <c r="BL131" s="15" t="s">
        <v>127</v>
      </c>
      <c r="BM131" s="15" t="s">
        <v>166</v>
      </c>
    </row>
    <row r="132" spans="2:65" s="1" customFormat="1">
      <c r="B132" s="32"/>
      <c r="C132" s="33"/>
      <c r="D132" s="185" t="s">
        <v>129</v>
      </c>
      <c r="E132" s="33"/>
      <c r="F132" s="186" t="s">
        <v>164</v>
      </c>
      <c r="G132" s="33"/>
      <c r="H132" s="33"/>
      <c r="I132" s="101"/>
      <c r="J132" s="33"/>
      <c r="K132" s="33"/>
      <c r="L132" s="36"/>
      <c r="M132" s="187"/>
      <c r="N132" s="58"/>
      <c r="O132" s="58"/>
      <c r="P132" s="58"/>
      <c r="Q132" s="58"/>
      <c r="R132" s="58"/>
      <c r="S132" s="58"/>
      <c r="T132" s="59"/>
      <c r="AT132" s="15" t="s">
        <v>129</v>
      </c>
      <c r="AU132" s="15" t="s">
        <v>82</v>
      </c>
    </row>
    <row r="133" spans="2:65" s="11" customFormat="1">
      <c r="B133" s="188"/>
      <c r="C133" s="189"/>
      <c r="D133" s="185" t="s">
        <v>130</v>
      </c>
      <c r="E133" s="190" t="s">
        <v>1</v>
      </c>
      <c r="F133" s="191" t="s">
        <v>167</v>
      </c>
      <c r="G133" s="189"/>
      <c r="H133" s="192">
        <v>480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130</v>
      </c>
      <c r="AU133" s="198" t="s">
        <v>82</v>
      </c>
      <c r="AV133" s="11" t="s">
        <v>82</v>
      </c>
      <c r="AW133" s="11" t="s">
        <v>34</v>
      </c>
      <c r="AX133" s="11" t="s">
        <v>72</v>
      </c>
      <c r="AY133" s="198" t="s">
        <v>120</v>
      </c>
    </row>
    <row r="134" spans="2:65" s="12" customFormat="1">
      <c r="B134" s="199"/>
      <c r="C134" s="200"/>
      <c r="D134" s="185" t="s">
        <v>130</v>
      </c>
      <c r="E134" s="201" t="s">
        <v>1</v>
      </c>
      <c r="F134" s="202" t="s">
        <v>132</v>
      </c>
      <c r="G134" s="200"/>
      <c r="H134" s="203">
        <v>480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130</v>
      </c>
      <c r="AU134" s="209" t="s">
        <v>82</v>
      </c>
      <c r="AV134" s="12" t="s">
        <v>127</v>
      </c>
      <c r="AW134" s="12" t="s">
        <v>34</v>
      </c>
      <c r="AX134" s="12" t="s">
        <v>80</v>
      </c>
      <c r="AY134" s="209" t="s">
        <v>120</v>
      </c>
    </row>
    <row r="135" spans="2:65" s="1" customFormat="1" ht="16.5" customHeight="1">
      <c r="B135" s="32"/>
      <c r="C135" s="173" t="s">
        <v>168</v>
      </c>
      <c r="D135" s="173" t="s">
        <v>122</v>
      </c>
      <c r="E135" s="174" t="s">
        <v>169</v>
      </c>
      <c r="F135" s="175" t="s">
        <v>170</v>
      </c>
      <c r="G135" s="176" t="s">
        <v>171</v>
      </c>
      <c r="H135" s="177">
        <v>40</v>
      </c>
      <c r="I135" s="178"/>
      <c r="J135" s="179">
        <f>ROUND(I135*H135,2)</f>
        <v>0</v>
      </c>
      <c r="K135" s="175" t="s">
        <v>126</v>
      </c>
      <c r="L135" s="36"/>
      <c r="M135" s="180" t="s">
        <v>1</v>
      </c>
      <c r="N135" s="181" t="s">
        <v>43</v>
      </c>
      <c r="O135" s="58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15" t="s">
        <v>127</v>
      </c>
      <c r="AT135" s="15" t="s">
        <v>122</v>
      </c>
      <c r="AU135" s="15" t="s">
        <v>82</v>
      </c>
      <c r="AY135" s="15" t="s">
        <v>120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5" t="s">
        <v>80</v>
      </c>
      <c r="BK135" s="184">
        <f>ROUND(I135*H135,2)</f>
        <v>0</v>
      </c>
      <c r="BL135" s="15" t="s">
        <v>127</v>
      </c>
      <c r="BM135" s="15" t="s">
        <v>172</v>
      </c>
    </row>
    <row r="136" spans="2:65" s="1" customFormat="1">
      <c r="B136" s="32"/>
      <c r="C136" s="33"/>
      <c r="D136" s="185" t="s">
        <v>129</v>
      </c>
      <c r="E136" s="33"/>
      <c r="F136" s="186" t="s">
        <v>170</v>
      </c>
      <c r="G136" s="33"/>
      <c r="H136" s="33"/>
      <c r="I136" s="101"/>
      <c r="J136" s="33"/>
      <c r="K136" s="33"/>
      <c r="L136" s="36"/>
      <c r="M136" s="187"/>
      <c r="N136" s="58"/>
      <c r="O136" s="58"/>
      <c r="P136" s="58"/>
      <c r="Q136" s="58"/>
      <c r="R136" s="58"/>
      <c r="S136" s="58"/>
      <c r="T136" s="59"/>
      <c r="AT136" s="15" t="s">
        <v>129</v>
      </c>
      <c r="AU136" s="15" t="s">
        <v>82</v>
      </c>
    </row>
    <row r="137" spans="2:65" s="11" customFormat="1">
      <c r="B137" s="188"/>
      <c r="C137" s="189"/>
      <c r="D137" s="185" t="s">
        <v>130</v>
      </c>
      <c r="E137" s="190" t="s">
        <v>1</v>
      </c>
      <c r="F137" s="191" t="s">
        <v>173</v>
      </c>
      <c r="G137" s="189"/>
      <c r="H137" s="192">
        <v>40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130</v>
      </c>
      <c r="AU137" s="198" t="s">
        <v>82</v>
      </c>
      <c r="AV137" s="11" t="s">
        <v>82</v>
      </c>
      <c r="AW137" s="11" t="s">
        <v>34</v>
      </c>
      <c r="AX137" s="11" t="s">
        <v>72</v>
      </c>
      <c r="AY137" s="198" t="s">
        <v>120</v>
      </c>
    </row>
    <row r="138" spans="2:65" s="12" customFormat="1">
      <c r="B138" s="199"/>
      <c r="C138" s="200"/>
      <c r="D138" s="185" t="s">
        <v>130</v>
      </c>
      <c r="E138" s="201" t="s">
        <v>1</v>
      </c>
      <c r="F138" s="202" t="s">
        <v>132</v>
      </c>
      <c r="G138" s="200"/>
      <c r="H138" s="203">
        <v>40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130</v>
      </c>
      <c r="AU138" s="209" t="s">
        <v>82</v>
      </c>
      <c r="AV138" s="12" t="s">
        <v>127</v>
      </c>
      <c r="AW138" s="12" t="s">
        <v>34</v>
      </c>
      <c r="AX138" s="12" t="s">
        <v>80</v>
      </c>
      <c r="AY138" s="209" t="s">
        <v>120</v>
      </c>
    </row>
    <row r="139" spans="2:65" s="1" customFormat="1" ht="16.5" customHeight="1">
      <c r="B139" s="32"/>
      <c r="C139" s="173" t="s">
        <v>174</v>
      </c>
      <c r="D139" s="173" t="s">
        <v>122</v>
      </c>
      <c r="E139" s="174" t="s">
        <v>175</v>
      </c>
      <c r="F139" s="175" t="s">
        <v>176</v>
      </c>
      <c r="G139" s="176" t="s">
        <v>177</v>
      </c>
      <c r="H139" s="177">
        <v>24</v>
      </c>
      <c r="I139" s="178"/>
      <c r="J139" s="179">
        <f>ROUND(I139*H139,2)</f>
        <v>0</v>
      </c>
      <c r="K139" s="175" t="s">
        <v>126</v>
      </c>
      <c r="L139" s="36"/>
      <c r="M139" s="180" t="s">
        <v>1</v>
      </c>
      <c r="N139" s="181" t="s">
        <v>43</v>
      </c>
      <c r="O139" s="58"/>
      <c r="P139" s="182">
        <f>O139*H139</f>
        <v>0</v>
      </c>
      <c r="Q139" s="182">
        <v>8.6800000000000002E-3</v>
      </c>
      <c r="R139" s="182">
        <f>Q139*H139</f>
        <v>0.20832000000000001</v>
      </c>
      <c r="S139" s="182">
        <v>0</v>
      </c>
      <c r="T139" s="183">
        <f>S139*H139</f>
        <v>0</v>
      </c>
      <c r="AR139" s="15" t="s">
        <v>127</v>
      </c>
      <c r="AT139" s="15" t="s">
        <v>122</v>
      </c>
      <c r="AU139" s="15" t="s">
        <v>82</v>
      </c>
      <c r="AY139" s="15" t="s">
        <v>120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5" t="s">
        <v>80</v>
      </c>
      <c r="BK139" s="184">
        <f>ROUND(I139*H139,2)</f>
        <v>0</v>
      </c>
      <c r="BL139" s="15" t="s">
        <v>127</v>
      </c>
      <c r="BM139" s="15" t="s">
        <v>178</v>
      </c>
    </row>
    <row r="140" spans="2:65" s="1" customFormat="1">
      <c r="B140" s="32"/>
      <c r="C140" s="33"/>
      <c r="D140" s="185" t="s">
        <v>129</v>
      </c>
      <c r="E140" s="33"/>
      <c r="F140" s="186" t="s">
        <v>176</v>
      </c>
      <c r="G140" s="33"/>
      <c r="H140" s="33"/>
      <c r="I140" s="101"/>
      <c r="J140" s="33"/>
      <c r="K140" s="33"/>
      <c r="L140" s="36"/>
      <c r="M140" s="187"/>
      <c r="N140" s="58"/>
      <c r="O140" s="58"/>
      <c r="P140" s="58"/>
      <c r="Q140" s="58"/>
      <c r="R140" s="58"/>
      <c r="S140" s="58"/>
      <c r="T140" s="59"/>
      <c r="AT140" s="15" t="s">
        <v>129</v>
      </c>
      <c r="AU140" s="15" t="s">
        <v>82</v>
      </c>
    </row>
    <row r="141" spans="2:65" s="11" customFormat="1">
      <c r="B141" s="188"/>
      <c r="C141" s="189"/>
      <c r="D141" s="185" t="s">
        <v>130</v>
      </c>
      <c r="E141" s="190" t="s">
        <v>1</v>
      </c>
      <c r="F141" s="191" t="s">
        <v>179</v>
      </c>
      <c r="G141" s="189"/>
      <c r="H141" s="192">
        <v>24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130</v>
      </c>
      <c r="AU141" s="198" t="s">
        <v>82</v>
      </c>
      <c r="AV141" s="11" t="s">
        <v>82</v>
      </c>
      <c r="AW141" s="11" t="s">
        <v>34</v>
      </c>
      <c r="AX141" s="11" t="s">
        <v>72</v>
      </c>
      <c r="AY141" s="198" t="s">
        <v>120</v>
      </c>
    </row>
    <row r="142" spans="2:65" s="12" customFormat="1">
      <c r="B142" s="199"/>
      <c r="C142" s="200"/>
      <c r="D142" s="185" t="s">
        <v>130</v>
      </c>
      <c r="E142" s="201" t="s">
        <v>1</v>
      </c>
      <c r="F142" s="202" t="s">
        <v>132</v>
      </c>
      <c r="G142" s="200"/>
      <c r="H142" s="203">
        <v>24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130</v>
      </c>
      <c r="AU142" s="209" t="s">
        <v>82</v>
      </c>
      <c r="AV142" s="12" t="s">
        <v>127</v>
      </c>
      <c r="AW142" s="12" t="s">
        <v>34</v>
      </c>
      <c r="AX142" s="12" t="s">
        <v>80</v>
      </c>
      <c r="AY142" s="209" t="s">
        <v>120</v>
      </c>
    </row>
    <row r="143" spans="2:65" s="1" customFormat="1" ht="16.5" customHeight="1">
      <c r="B143" s="32"/>
      <c r="C143" s="173" t="s">
        <v>180</v>
      </c>
      <c r="D143" s="173" t="s">
        <v>122</v>
      </c>
      <c r="E143" s="174" t="s">
        <v>181</v>
      </c>
      <c r="F143" s="175" t="s">
        <v>182</v>
      </c>
      <c r="G143" s="176" t="s">
        <v>177</v>
      </c>
      <c r="H143" s="177">
        <v>183</v>
      </c>
      <c r="I143" s="178"/>
      <c r="J143" s="179">
        <f>ROUND(I143*H143,2)</f>
        <v>0</v>
      </c>
      <c r="K143" s="175" t="s">
        <v>126</v>
      </c>
      <c r="L143" s="36"/>
      <c r="M143" s="180" t="s">
        <v>1</v>
      </c>
      <c r="N143" s="181" t="s">
        <v>43</v>
      </c>
      <c r="O143" s="58"/>
      <c r="P143" s="182">
        <f>O143*H143</f>
        <v>0</v>
      </c>
      <c r="Q143" s="182">
        <v>8.6800000000000002E-3</v>
      </c>
      <c r="R143" s="182">
        <f>Q143*H143</f>
        <v>1.5884400000000001</v>
      </c>
      <c r="S143" s="182">
        <v>0</v>
      </c>
      <c r="T143" s="183">
        <f>S143*H143</f>
        <v>0</v>
      </c>
      <c r="AR143" s="15" t="s">
        <v>127</v>
      </c>
      <c r="AT143" s="15" t="s">
        <v>122</v>
      </c>
      <c r="AU143" s="15" t="s">
        <v>82</v>
      </c>
      <c r="AY143" s="15" t="s">
        <v>120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80</v>
      </c>
      <c r="BK143" s="184">
        <f>ROUND(I143*H143,2)</f>
        <v>0</v>
      </c>
      <c r="BL143" s="15" t="s">
        <v>127</v>
      </c>
      <c r="BM143" s="15" t="s">
        <v>183</v>
      </c>
    </row>
    <row r="144" spans="2:65" s="1" customFormat="1">
      <c r="B144" s="32"/>
      <c r="C144" s="33"/>
      <c r="D144" s="185" t="s">
        <v>129</v>
      </c>
      <c r="E144" s="33"/>
      <c r="F144" s="186" t="s">
        <v>182</v>
      </c>
      <c r="G144" s="33"/>
      <c r="H144" s="33"/>
      <c r="I144" s="101"/>
      <c r="J144" s="33"/>
      <c r="K144" s="33"/>
      <c r="L144" s="36"/>
      <c r="M144" s="187"/>
      <c r="N144" s="58"/>
      <c r="O144" s="58"/>
      <c r="P144" s="58"/>
      <c r="Q144" s="58"/>
      <c r="R144" s="58"/>
      <c r="S144" s="58"/>
      <c r="T144" s="59"/>
      <c r="AT144" s="15" t="s">
        <v>129</v>
      </c>
      <c r="AU144" s="15" t="s">
        <v>82</v>
      </c>
    </row>
    <row r="145" spans="2:65" s="11" customFormat="1">
      <c r="B145" s="188"/>
      <c r="C145" s="189"/>
      <c r="D145" s="185" t="s">
        <v>130</v>
      </c>
      <c r="E145" s="190" t="s">
        <v>1</v>
      </c>
      <c r="F145" s="191" t="s">
        <v>184</v>
      </c>
      <c r="G145" s="189"/>
      <c r="H145" s="192">
        <v>183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130</v>
      </c>
      <c r="AU145" s="198" t="s">
        <v>82</v>
      </c>
      <c r="AV145" s="11" t="s">
        <v>82</v>
      </c>
      <c r="AW145" s="11" t="s">
        <v>34</v>
      </c>
      <c r="AX145" s="11" t="s">
        <v>72</v>
      </c>
      <c r="AY145" s="198" t="s">
        <v>120</v>
      </c>
    </row>
    <row r="146" spans="2:65" s="12" customFormat="1">
      <c r="B146" s="199"/>
      <c r="C146" s="200"/>
      <c r="D146" s="185" t="s">
        <v>130</v>
      </c>
      <c r="E146" s="201" t="s">
        <v>1</v>
      </c>
      <c r="F146" s="202" t="s">
        <v>132</v>
      </c>
      <c r="G146" s="200"/>
      <c r="H146" s="203">
        <v>183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130</v>
      </c>
      <c r="AU146" s="209" t="s">
        <v>82</v>
      </c>
      <c r="AV146" s="12" t="s">
        <v>127</v>
      </c>
      <c r="AW146" s="12" t="s">
        <v>34</v>
      </c>
      <c r="AX146" s="12" t="s">
        <v>80</v>
      </c>
      <c r="AY146" s="209" t="s">
        <v>120</v>
      </c>
    </row>
    <row r="147" spans="2:65" s="1" customFormat="1" ht="16.5" customHeight="1">
      <c r="B147" s="32"/>
      <c r="C147" s="173" t="s">
        <v>185</v>
      </c>
      <c r="D147" s="173" t="s">
        <v>122</v>
      </c>
      <c r="E147" s="174" t="s">
        <v>186</v>
      </c>
      <c r="F147" s="175" t="s">
        <v>187</v>
      </c>
      <c r="G147" s="176" t="s">
        <v>177</v>
      </c>
      <c r="H147" s="177">
        <v>88</v>
      </c>
      <c r="I147" s="178"/>
      <c r="J147" s="179">
        <f>ROUND(I147*H147,2)</f>
        <v>0</v>
      </c>
      <c r="K147" s="175" t="s">
        <v>126</v>
      </c>
      <c r="L147" s="36"/>
      <c r="M147" s="180" t="s">
        <v>1</v>
      </c>
      <c r="N147" s="181" t="s">
        <v>43</v>
      </c>
      <c r="O147" s="58"/>
      <c r="P147" s="182">
        <f>O147*H147</f>
        <v>0</v>
      </c>
      <c r="Q147" s="182">
        <v>3.6900000000000002E-2</v>
      </c>
      <c r="R147" s="182">
        <f>Q147*H147</f>
        <v>3.2472000000000003</v>
      </c>
      <c r="S147" s="182">
        <v>0</v>
      </c>
      <c r="T147" s="183">
        <f>S147*H147</f>
        <v>0</v>
      </c>
      <c r="AR147" s="15" t="s">
        <v>127</v>
      </c>
      <c r="AT147" s="15" t="s">
        <v>122</v>
      </c>
      <c r="AU147" s="15" t="s">
        <v>82</v>
      </c>
      <c r="AY147" s="15" t="s">
        <v>120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80</v>
      </c>
      <c r="BK147" s="184">
        <f>ROUND(I147*H147,2)</f>
        <v>0</v>
      </c>
      <c r="BL147" s="15" t="s">
        <v>127</v>
      </c>
      <c r="BM147" s="15" t="s">
        <v>188</v>
      </c>
    </row>
    <row r="148" spans="2:65" s="1" customFormat="1">
      <c r="B148" s="32"/>
      <c r="C148" s="33"/>
      <c r="D148" s="185" t="s">
        <v>129</v>
      </c>
      <c r="E148" s="33"/>
      <c r="F148" s="186" t="s">
        <v>187</v>
      </c>
      <c r="G148" s="33"/>
      <c r="H148" s="33"/>
      <c r="I148" s="101"/>
      <c r="J148" s="33"/>
      <c r="K148" s="33"/>
      <c r="L148" s="36"/>
      <c r="M148" s="187"/>
      <c r="N148" s="58"/>
      <c r="O148" s="58"/>
      <c r="P148" s="58"/>
      <c r="Q148" s="58"/>
      <c r="R148" s="58"/>
      <c r="S148" s="58"/>
      <c r="T148" s="59"/>
      <c r="AT148" s="15" t="s">
        <v>129</v>
      </c>
      <c r="AU148" s="15" t="s">
        <v>82</v>
      </c>
    </row>
    <row r="149" spans="2:65" s="11" customFormat="1">
      <c r="B149" s="188"/>
      <c r="C149" s="189"/>
      <c r="D149" s="185" t="s">
        <v>130</v>
      </c>
      <c r="E149" s="190" t="s">
        <v>1</v>
      </c>
      <c r="F149" s="191" t="s">
        <v>189</v>
      </c>
      <c r="G149" s="189"/>
      <c r="H149" s="192">
        <v>88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130</v>
      </c>
      <c r="AU149" s="198" t="s">
        <v>82</v>
      </c>
      <c r="AV149" s="11" t="s">
        <v>82</v>
      </c>
      <c r="AW149" s="11" t="s">
        <v>34</v>
      </c>
      <c r="AX149" s="11" t="s">
        <v>72</v>
      </c>
      <c r="AY149" s="198" t="s">
        <v>120</v>
      </c>
    </row>
    <row r="150" spans="2:65" s="12" customFormat="1">
      <c r="B150" s="199"/>
      <c r="C150" s="200"/>
      <c r="D150" s="185" t="s">
        <v>130</v>
      </c>
      <c r="E150" s="201" t="s">
        <v>1</v>
      </c>
      <c r="F150" s="202" t="s">
        <v>132</v>
      </c>
      <c r="G150" s="200"/>
      <c r="H150" s="203">
        <v>88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130</v>
      </c>
      <c r="AU150" s="209" t="s">
        <v>82</v>
      </c>
      <c r="AV150" s="12" t="s">
        <v>127</v>
      </c>
      <c r="AW150" s="12" t="s">
        <v>34</v>
      </c>
      <c r="AX150" s="12" t="s">
        <v>80</v>
      </c>
      <c r="AY150" s="209" t="s">
        <v>120</v>
      </c>
    </row>
    <row r="151" spans="2:65" s="1" customFormat="1" ht="16.5" customHeight="1">
      <c r="B151" s="32"/>
      <c r="C151" s="173" t="s">
        <v>190</v>
      </c>
      <c r="D151" s="173" t="s">
        <v>122</v>
      </c>
      <c r="E151" s="174" t="s">
        <v>191</v>
      </c>
      <c r="F151" s="175" t="s">
        <v>192</v>
      </c>
      <c r="G151" s="176" t="s">
        <v>193</v>
      </c>
      <c r="H151" s="177">
        <v>64.697000000000003</v>
      </c>
      <c r="I151" s="178"/>
      <c r="J151" s="179">
        <f>ROUND(I151*H151,2)</f>
        <v>0</v>
      </c>
      <c r="K151" s="175" t="s">
        <v>126</v>
      </c>
      <c r="L151" s="36"/>
      <c r="M151" s="180" t="s">
        <v>1</v>
      </c>
      <c r="N151" s="181" t="s">
        <v>43</v>
      </c>
      <c r="O151" s="5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15" t="s">
        <v>127</v>
      </c>
      <c r="AT151" s="15" t="s">
        <v>122</v>
      </c>
      <c r="AU151" s="15" t="s">
        <v>82</v>
      </c>
      <c r="AY151" s="15" t="s">
        <v>120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80</v>
      </c>
      <c r="BK151" s="184">
        <f>ROUND(I151*H151,2)</f>
        <v>0</v>
      </c>
      <c r="BL151" s="15" t="s">
        <v>127</v>
      </c>
      <c r="BM151" s="15" t="s">
        <v>194</v>
      </c>
    </row>
    <row r="152" spans="2:65" s="1" customFormat="1">
      <c r="B152" s="32"/>
      <c r="C152" s="33"/>
      <c r="D152" s="185" t="s">
        <v>129</v>
      </c>
      <c r="E152" s="33"/>
      <c r="F152" s="186" t="s">
        <v>192</v>
      </c>
      <c r="G152" s="33"/>
      <c r="H152" s="33"/>
      <c r="I152" s="101"/>
      <c r="J152" s="33"/>
      <c r="K152" s="33"/>
      <c r="L152" s="36"/>
      <c r="M152" s="187"/>
      <c r="N152" s="58"/>
      <c r="O152" s="58"/>
      <c r="P152" s="58"/>
      <c r="Q152" s="58"/>
      <c r="R152" s="58"/>
      <c r="S152" s="58"/>
      <c r="T152" s="59"/>
      <c r="AT152" s="15" t="s">
        <v>129</v>
      </c>
      <c r="AU152" s="15" t="s">
        <v>82</v>
      </c>
    </row>
    <row r="153" spans="2:65" s="13" customFormat="1">
      <c r="B153" s="210"/>
      <c r="C153" s="211"/>
      <c r="D153" s="185" t="s">
        <v>130</v>
      </c>
      <c r="E153" s="212" t="s">
        <v>1</v>
      </c>
      <c r="F153" s="213" t="s">
        <v>148</v>
      </c>
      <c r="G153" s="211"/>
      <c r="H153" s="212" t="s">
        <v>1</v>
      </c>
      <c r="I153" s="214"/>
      <c r="J153" s="211"/>
      <c r="K153" s="211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130</v>
      </c>
      <c r="AU153" s="219" t="s">
        <v>82</v>
      </c>
      <c r="AV153" s="13" t="s">
        <v>80</v>
      </c>
      <c r="AW153" s="13" t="s">
        <v>34</v>
      </c>
      <c r="AX153" s="13" t="s">
        <v>72</v>
      </c>
      <c r="AY153" s="219" t="s">
        <v>120</v>
      </c>
    </row>
    <row r="154" spans="2:65" s="11" customFormat="1">
      <c r="B154" s="188"/>
      <c r="C154" s="189"/>
      <c r="D154" s="185" t="s">
        <v>130</v>
      </c>
      <c r="E154" s="190" t="s">
        <v>1</v>
      </c>
      <c r="F154" s="191" t="s">
        <v>195</v>
      </c>
      <c r="G154" s="189"/>
      <c r="H154" s="192">
        <v>30.047000000000001</v>
      </c>
      <c r="I154" s="193"/>
      <c r="J154" s="189"/>
      <c r="K154" s="189"/>
      <c r="L154" s="194"/>
      <c r="M154" s="195"/>
      <c r="N154" s="196"/>
      <c r="O154" s="196"/>
      <c r="P154" s="196"/>
      <c r="Q154" s="196"/>
      <c r="R154" s="196"/>
      <c r="S154" s="196"/>
      <c r="T154" s="197"/>
      <c r="AT154" s="198" t="s">
        <v>130</v>
      </c>
      <c r="AU154" s="198" t="s">
        <v>82</v>
      </c>
      <c r="AV154" s="11" t="s">
        <v>82</v>
      </c>
      <c r="AW154" s="11" t="s">
        <v>34</v>
      </c>
      <c r="AX154" s="11" t="s">
        <v>72</v>
      </c>
      <c r="AY154" s="198" t="s">
        <v>120</v>
      </c>
    </row>
    <row r="155" spans="2:65" s="13" customFormat="1">
      <c r="B155" s="210"/>
      <c r="C155" s="211"/>
      <c r="D155" s="185" t="s">
        <v>130</v>
      </c>
      <c r="E155" s="212" t="s">
        <v>1</v>
      </c>
      <c r="F155" s="213" t="s">
        <v>196</v>
      </c>
      <c r="G155" s="211"/>
      <c r="H155" s="212" t="s">
        <v>1</v>
      </c>
      <c r="I155" s="214"/>
      <c r="J155" s="211"/>
      <c r="K155" s="211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130</v>
      </c>
      <c r="AU155" s="219" t="s">
        <v>82</v>
      </c>
      <c r="AV155" s="13" t="s">
        <v>80</v>
      </c>
      <c r="AW155" s="13" t="s">
        <v>34</v>
      </c>
      <c r="AX155" s="13" t="s">
        <v>72</v>
      </c>
      <c r="AY155" s="219" t="s">
        <v>120</v>
      </c>
    </row>
    <row r="156" spans="2:65" s="11" customFormat="1">
      <c r="B156" s="188"/>
      <c r="C156" s="189"/>
      <c r="D156" s="185" t="s">
        <v>130</v>
      </c>
      <c r="E156" s="190" t="s">
        <v>1</v>
      </c>
      <c r="F156" s="191" t="s">
        <v>197</v>
      </c>
      <c r="G156" s="189"/>
      <c r="H156" s="192">
        <v>34.65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130</v>
      </c>
      <c r="AU156" s="198" t="s">
        <v>82</v>
      </c>
      <c r="AV156" s="11" t="s">
        <v>82</v>
      </c>
      <c r="AW156" s="11" t="s">
        <v>34</v>
      </c>
      <c r="AX156" s="11" t="s">
        <v>72</v>
      </c>
      <c r="AY156" s="198" t="s">
        <v>120</v>
      </c>
    </row>
    <row r="157" spans="2:65" s="12" customFormat="1">
      <c r="B157" s="199"/>
      <c r="C157" s="200"/>
      <c r="D157" s="185" t="s">
        <v>130</v>
      </c>
      <c r="E157" s="201" t="s">
        <v>1</v>
      </c>
      <c r="F157" s="202" t="s">
        <v>132</v>
      </c>
      <c r="G157" s="200"/>
      <c r="H157" s="203">
        <v>64.697000000000003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130</v>
      </c>
      <c r="AU157" s="209" t="s">
        <v>82</v>
      </c>
      <c r="AV157" s="12" t="s">
        <v>127</v>
      </c>
      <c r="AW157" s="12" t="s">
        <v>34</v>
      </c>
      <c r="AX157" s="12" t="s">
        <v>80</v>
      </c>
      <c r="AY157" s="209" t="s">
        <v>120</v>
      </c>
    </row>
    <row r="158" spans="2:65" s="1" customFormat="1" ht="16.5" customHeight="1">
      <c r="B158" s="32"/>
      <c r="C158" s="173" t="s">
        <v>198</v>
      </c>
      <c r="D158" s="173" t="s">
        <v>122</v>
      </c>
      <c r="E158" s="174" t="s">
        <v>199</v>
      </c>
      <c r="F158" s="175" t="s">
        <v>200</v>
      </c>
      <c r="G158" s="176" t="s">
        <v>193</v>
      </c>
      <c r="H158" s="177">
        <v>592.9</v>
      </c>
      <c r="I158" s="178"/>
      <c r="J158" s="179">
        <f>ROUND(I158*H158,2)</f>
        <v>0</v>
      </c>
      <c r="K158" s="175" t="s">
        <v>126</v>
      </c>
      <c r="L158" s="36"/>
      <c r="M158" s="180" t="s">
        <v>1</v>
      </c>
      <c r="N158" s="181" t="s">
        <v>43</v>
      </c>
      <c r="O158" s="58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15" t="s">
        <v>127</v>
      </c>
      <c r="AT158" s="15" t="s">
        <v>122</v>
      </c>
      <c r="AU158" s="15" t="s">
        <v>82</v>
      </c>
      <c r="AY158" s="15" t="s">
        <v>120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5" t="s">
        <v>80</v>
      </c>
      <c r="BK158" s="184">
        <f>ROUND(I158*H158,2)</f>
        <v>0</v>
      </c>
      <c r="BL158" s="15" t="s">
        <v>127</v>
      </c>
      <c r="BM158" s="15" t="s">
        <v>201</v>
      </c>
    </row>
    <row r="159" spans="2:65" s="1" customFormat="1">
      <c r="B159" s="32"/>
      <c r="C159" s="33"/>
      <c r="D159" s="185" t="s">
        <v>129</v>
      </c>
      <c r="E159" s="33"/>
      <c r="F159" s="186" t="s">
        <v>200</v>
      </c>
      <c r="G159" s="33"/>
      <c r="H159" s="33"/>
      <c r="I159" s="101"/>
      <c r="J159" s="33"/>
      <c r="K159" s="33"/>
      <c r="L159" s="36"/>
      <c r="M159" s="187"/>
      <c r="N159" s="58"/>
      <c r="O159" s="58"/>
      <c r="P159" s="58"/>
      <c r="Q159" s="58"/>
      <c r="R159" s="58"/>
      <c r="S159" s="58"/>
      <c r="T159" s="59"/>
      <c r="AT159" s="15" t="s">
        <v>129</v>
      </c>
      <c r="AU159" s="15" t="s">
        <v>82</v>
      </c>
    </row>
    <row r="160" spans="2:65" s="11" customFormat="1">
      <c r="B160" s="188"/>
      <c r="C160" s="189"/>
      <c r="D160" s="185" t="s">
        <v>130</v>
      </c>
      <c r="E160" s="190" t="s">
        <v>1</v>
      </c>
      <c r="F160" s="191" t="s">
        <v>202</v>
      </c>
      <c r="G160" s="189"/>
      <c r="H160" s="192">
        <v>592.9</v>
      </c>
      <c r="I160" s="193"/>
      <c r="J160" s="189"/>
      <c r="K160" s="189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130</v>
      </c>
      <c r="AU160" s="198" t="s">
        <v>82</v>
      </c>
      <c r="AV160" s="11" t="s">
        <v>82</v>
      </c>
      <c r="AW160" s="11" t="s">
        <v>34</v>
      </c>
      <c r="AX160" s="11" t="s">
        <v>72</v>
      </c>
      <c r="AY160" s="198" t="s">
        <v>120</v>
      </c>
    </row>
    <row r="161" spans="2:65" s="12" customFormat="1">
      <c r="B161" s="199"/>
      <c r="C161" s="200"/>
      <c r="D161" s="185" t="s">
        <v>130</v>
      </c>
      <c r="E161" s="201" t="s">
        <v>1</v>
      </c>
      <c r="F161" s="202" t="s">
        <v>132</v>
      </c>
      <c r="G161" s="200"/>
      <c r="H161" s="203">
        <v>592.9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130</v>
      </c>
      <c r="AU161" s="209" t="s">
        <v>82</v>
      </c>
      <c r="AV161" s="12" t="s">
        <v>127</v>
      </c>
      <c r="AW161" s="12" t="s">
        <v>34</v>
      </c>
      <c r="AX161" s="12" t="s">
        <v>80</v>
      </c>
      <c r="AY161" s="209" t="s">
        <v>120</v>
      </c>
    </row>
    <row r="162" spans="2:65" s="1" customFormat="1" ht="16.5" customHeight="1">
      <c r="B162" s="32"/>
      <c r="C162" s="173" t="s">
        <v>8</v>
      </c>
      <c r="D162" s="173" t="s">
        <v>122</v>
      </c>
      <c r="E162" s="174" t="s">
        <v>203</v>
      </c>
      <c r="F162" s="175" t="s">
        <v>204</v>
      </c>
      <c r="G162" s="176" t="s">
        <v>193</v>
      </c>
      <c r="H162" s="177">
        <v>12.6</v>
      </c>
      <c r="I162" s="178"/>
      <c r="J162" s="179">
        <f>ROUND(I162*H162,2)</f>
        <v>0</v>
      </c>
      <c r="K162" s="175" t="s">
        <v>126</v>
      </c>
      <c r="L162" s="36"/>
      <c r="M162" s="180" t="s">
        <v>1</v>
      </c>
      <c r="N162" s="181" t="s">
        <v>43</v>
      </c>
      <c r="O162" s="58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AR162" s="15" t="s">
        <v>127</v>
      </c>
      <c r="AT162" s="15" t="s">
        <v>122</v>
      </c>
      <c r="AU162" s="15" t="s">
        <v>82</v>
      </c>
      <c r="AY162" s="15" t="s">
        <v>120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5" t="s">
        <v>80</v>
      </c>
      <c r="BK162" s="184">
        <f>ROUND(I162*H162,2)</f>
        <v>0</v>
      </c>
      <c r="BL162" s="15" t="s">
        <v>127</v>
      </c>
      <c r="BM162" s="15" t="s">
        <v>205</v>
      </c>
    </row>
    <row r="163" spans="2:65" s="1" customFormat="1">
      <c r="B163" s="32"/>
      <c r="C163" s="33"/>
      <c r="D163" s="185" t="s">
        <v>129</v>
      </c>
      <c r="E163" s="33"/>
      <c r="F163" s="186" t="s">
        <v>204</v>
      </c>
      <c r="G163" s="33"/>
      <c r="H163" s="33"/>
      <c r="I163" s="101"/>
      <c r="J163" s="33"/>
      <c r="K163" s="33"/>
      <c r="L163" s="36"/>
      <c r="M163" s="187"/>
      <c r="N163" s="58"/>
      <c r="O163" s="58"/>
      <c r="P163" s="58"/>
      <c r="Q163" s="58"/>
      <c r="R163" s="58"/>
      <c r="S163" s="58"/>
      <c r="T163" s="59"/>
      <c r="AT163" s="15" t="s">
        <v>129</v>
      </c>
      <c r="AU163" s="15" t="s">
        <v>82</v>
      </c>
    </row>
    <row r="164" spans="2:65" s="11" customFormat="1">
      <c r="B164" s="188"/>
      <c r="C164" s="189"/>
      <c r="D164" s="185" t="s">
        <v>130</v>
      </c>
      <c r="E164" s="190" t="s">
        <v>1</v>
      </c>
      <c r="F164" s="191" t="s">
        <v>206</v>
      </c>
      <c r="G164" s="189"/>
      <c r="H164" s="192">
        <v>12.6</v>
      </c>
      <c r="I164" s="193"/>
      <c r="J164" s="189"/>
      <c r="K164" s="189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130</v>
      </c>
      <c r="AU164" s="198" t="s">
        <v>82</v>
      </c>
      <c r="AV164" s="11" t="s">
        <v>82</v>
      </c>
      <c r="AW164" s="11" t="s">
        <v>34</v>
      </c>
      <c r="AX164" s="11" t="s">
        <v>72</v>
      </c>
      <c r="AY164" s="198" t="s">
        <v>120</v>
      </c>
    </row>
    <row r="165" spans="2:65" s="12" customFormat="1">
      <c r="B165" s="199"/>
      <c r="C165" s="200"/>
      <c r="D165" s="185" t="s">
        <v>130</v>
      </c>
      <c r="E165" s="201" t="s">
        <v>1</v>
      </c>
      <c r="F165" s="202" t="s">
        <v>132</v>
      </c>
      <c r="G165" s="200"/>
      <c r="H165" s="203">
        <v>12.6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130</v>
      </c>
      <c r="AU165" s="209" t="s">
        <v>82</v>
      </c>
      <c r="AV165" s="12" t="s">
        <v>127</v>
      </c>
      <c r="AW165" s="12" t="s">
        <v>34</v>
      </c>
      <c r="AX165" s="12" t="s">
        <v>80</v>
      </c>
      <c r="AY165" s="209" t="s">
        <v>120</v>
      </c>
    </row>
    <row r="166" spans="2:65" s="1" customFormat="1" ht="16.5" customHeight="1">
      <c r="B166" s="32"/>
      <c r="C166" s="173" t="s">
        <v>207</v>
      </c>
      <c r="D166" s="173" t="s">
        <v>122</v>
      </c>
      <c r="E166" s="174" t="s">
        <v>208</v>
      </c>
      <c r="F166" s="175" t="s">
        <v>209</v>
      </c>
      <c r="G166" s="176" t="s">
        <v>193</v>
      </c>
      <c r="H166" s="177">
        <v>323.93799999999999</v>
      </c>
      <c r="I166" s="178"/>
      <c r="J166" s="179">
        <f>ROUND(I166*H166,2)</f>
        <v>0</v>
      </c>
      <c r="K166" s="175" t="s">
        <v>126</v>
      </c>
      <c r="L166" s="36"/>
      <c r="M166" s="180" t="s">
        <v>1</v>
      </c>
      <c r="N166" s="181" t="s">
        <v>43</v>
      </c>
      <c r="O166" s="58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AR166" s="15" t="s">
        <v>127</v>
      </c>
      <c r="AT166" s="15" t="s">
        <v>122</v>
      </c>
      <c r="AU166" s="15" t="s">
        <v>82</v>
      </c>
      <c r="AY166" s="15" t="s">
        <v>120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5" t="s">
        <v>80</v>
      </c>
      <c r="BK166" s="184">
        <f>ROUND(I166*H166,2)</f>
        <v>0</v>
      </c>
      <c r="BL166" s="15" t="s">
        <v>127</v>
      </c>
      <c r="BM166" s="15" t="s">
        <v>210</v>
      </c>
    </row>
    <row r="167" spans="2:65" s="1" customFormat="1">
      <c r="B167" s="32"/>
      <c r="C167" s="33"/>
      <c r="D167" s="185" t="s">
        <v>129</v>
      </c>
      <c r="E167" s="33"/>
      <c r="F167" s="186" t="s">
        <v>209</v>
      </c>
      <c r="G167" s="33"/>
      <c r="H167" s="33"/>
      <c r="I167" s="101"/>
      <c r="J167" s="33"/>
      <c r="K167" s="33"/>
      <c r="L167" s="36"/>
      <c r="M167" s="187"/>
      <c r="N167" s="58"/>
      <c r="O167" s="58"/>
      <c r="P167" s="58"/>
      <c r="Q167" s="58"/>
      <c r="R167" s="58"/>
      <c r="S167" s="58"/>
      <c r="T167" s="59"/>
      <c r="AT167" s="15" t="s">
        <v>129</v>
      </c>
      <c r="AU167" s="15" t="s">
        <v>82</v>
      </c>
    </row>
    <row r="168" spans="2:65" s="13" customFormat="1">
      <c r="B168" s="210"/>
      <c r="C168" s="211"/>
      <c r="D168" s="185" t="s">
        <v>130</v>
      </c>
      <c r="E168" s="212" t="s">
        <v>1</v>
      </c>
      <c r="F168" s="213" t="s">
        <v>196</v>
      </c>
      <c r="G168" s="211"/>
      <c r="H168" s="212" t="s">
        <v>1</v>
      </c>
      <c r="I168" s="214"/>
      <c r="J168" s="211"/>
      <c r="K168" s="211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130</v>
      </c>
      <c r="AU168" s="219" t="s">
        <v>82</v>
      </c>
      <c r="AV168" s="13" t="s">
        <v>80</v>
      </c>
      <c r="AW168" s="13" t="s">
        <v>34</v>
      </c>
      <c r="AX168" s="13" t="s">
        <v>72</v>
      </c>
      <c r="AY168" s="219" t="s">
        <v>120</v>
      </c>
    </row>
    <row r="169" spans="2:65" s="11" customFormat="1">
      <c r="B169" s="188"/>
      <c r="C169" s="189"/>
      <c r="D169" s="185" t="s">
        <v>130</v>
      </c>
      <c r="E169" s="190" t="s">
        <v>1</v>
      </c>
      <c r="F169" s="191" t="s">
        <v>211</v>
      </c>
      <c r="G169" s="189"/>
      <c r="H169" s="192">
        <v>300.51</v>
      </c>
      <c r="I169" s="193"/>
      <c r="J169" s="189"/>
      <c r="K169" s="189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130</v>
      </c>
      <c r="AU169" s="198" t="s">
        <v>82</v>
      </c>
      <c r="AV169" s="11" t="s">
        <v>82</v>
      </c>
      <c r="AW169" s="11" t="s">
        <v>34</v>
      </c>
      <c r="AX169" s="11" t="s">
        <v>72</v>
      </c>
      <c r="AY169" s="198" t="s">
        <v>120</v>
      </c>
    </row>
    <row r="170" spans="2:65" s="13" customFormat="1">
      <c r="B170" s="210"/>
      <c r="C170" s="211"/>
      <c r="D170" s="185" t="s">
        <v>130</v>
      </c>
      <c r="E170" s="212" t="s">
        <v>1</v>
      </c>
      <c r="F170" s="213" t="s">
        <v>212</v>
      </c>
      <c r="G170" s="211"/>
      <c r="H170" s="212" t="s">
        <v>1</v>
      </c>
      <c r="I170" s="214"/>
      <c r="J170" s="211"/>
      <c r="K170" s="211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130</v>
      </c>
      <c r="AU170" s="219" t="s">
        <v>82</v>
      </c>
      <c r="AV170" s="13" t="s">
        <v>80</v>
      </c>
      <c r="AW170" s="13" t="s">
        <v>34</v>
      </c>
      <c r="AX170" s="13" t="s">
        <v>72</v>
      </c>
      <c r="AY170" s="219" t="s">
        <v>120</v>
      </c>
    </row>
    <row r="171" spans="2:65" s="11" customFormat="1">
      <c r="B171" s="188"/>
      <c r="C171" s="189"/>
      <c r="D171" s="185" t="s">
        <v>130</v>
      </c>
      <c r="E171" s="190" t="s">
        <v>1</v>
      </c>
      <c r="F171" s="191" t="s">
        <v>213</v>
      </c>
      <c r="G171" s="189"/>
      <c r="H171" s="192">
        <v>23.428000000000001</v>
      </c>
      <c r="I171" s="193"/>
      <c r="J171" s="189"/>
      <c r="K171" s="189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130</v>
      </c>
      <c r="AU171" s="198" t="s">
        <v>82</v>
      </c>
      <c r="AV171" s="11" t="s">
        <v>82</v>
      </c>
      <c r="AW171" s="11" t="s">
        <v>34</v>
      </c>
      <c r="AX171" s="11" t="s">
        <v>72</v>
      </c>
      <c r="AY171" s="198" t="s">
        <v>120</v>
      </c>
    </row>
    <row r="172" spans="2:65" s="12" customFormat="1">
      <c r="B172" s="199"/>
      <c r="C172" s="200"/>
      <c r="D172" s="185" t="s">
        <v>130</v>
      </c>
      <c r="E172" s="201" t="s">
        <v>1</v>
      </c>
      <c r="F172" s="202" t="s">
        <v>132</v>
      </c>
      <c r="G172" s="200"/>
      <c r="H172" s="203">
        <v>323.93799999999999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130</v>
      </c>
      <c r="AU172" s="209" t="s">
        <v>82</v>
      </c>
      <c r="AV172" s="12" t="s">
        <v>127</v>
      </c>
      <c r="AW172" s="12" t="s">
        <v>34</v>
      </c>
      <c r="AX172" s="12" t="s">
        <v>80</v>
      </c>
      <c r="AY172" s="209" t="s">
        <v>120</v>
      </c>
    </row>
    <row r="173" spans="2:65" s="1" customFormat="1" ht="16.5" customHeight="1">
      <c r="B173" s="32"/>
      <c r="C173" s="173" t="s">
        <v>214</v>
      </c>
      <c r="D173" s="173" t="s">
        <v>122</v>
      </c>
      <c r="E173" s="174" t="s">
        <v>215</v>
      </c>
      <c r="F173" s="175" t="s">
        <v>216</v>
      </c>
      <c r="G173" s="176" t="s">
        <v>193</v>
      </c>
      <c r="H173" s="177">
        <v>107.979</v>
      </c>
      <c r="I173" s="178"/>
      <c r="J173" s="179">
        <f>ROUND(I173*H173,2)</f>
        <v>0</v>
      </c>
      <c r="K173" s="175" t="s">
        <v>126</v>
      </c>
      <c r="L173" s="36"/>
      <c r="M173" s="180" t="s">
        <v>1</v>
      </c>
      <c r="N173" s="181" t="s">
        <v>43</v>
      </c>
      <c r="O173" s="58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AR173" s="15" t="s">
        <v>127</v>
      </c>
      <c r="AT173" s="15" t="s">
        <v>122</v>
      </c>
      <c r="AU173" s="15" t="s">
        <v>82</v>
      </c>
      <c r="AY173" s="15" t="s">
        <v>120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5" t="s">
        <v>80</v>
      </c>
      <c r="BK173" s="184">
        <f>ROUND(I173*H173,2)</f>
        <v>0</v>
      </c>
      <c r="BL173" s="15" t="s">
        <v>127</v>
      </c>
      <c r="BM173" s="15" t="s">
        <v>217</v>
      </c>
    </row>
    <row r="174" spans="2:65" s="1" customFormat="1">
      <c r="B174" s="32"/>
      <c r="C174" s="33"/>
      <c r="D174" s="185" t="s">
        <v>129</v>
      </c>
      <c r="E174" s="33"/>
      <c r="F174" s="186" t="s">
        <v>216</v>
      </c>
      <c r="G174" s="33"/>
      <c r="H174" s="33"/>
      <c r="I174" s="101"/>
      <c r="J174" s="33"/>
      <c r="K174" s="33"/>
      <c r="L174" s="36"/>
      <c r="M174" s="187"/>
      <c r="N174" s="58"/>
      <c r="O174" s="58"/>
      <c r="P174" s="58"/>
      <c r="Q174" s="58"/>
      <c r="R174" s="58"/>
      <c r="S174" s="58"/>
      <c r="T174" s="59"/>
      <c r="AT174" s="15" t="s">
        <v>129</v>
      </c>
      <c r="AU174" s="15" t="s">
        <v>82</v>
      </c>
    </row>
    <row r="175" spans="2:65" s="11" customFormat="1">
      <c r="B175" s="188"/>
      <c r="C175" s="189"/>
      <c r="D175" s="185" t="s">
        <v>130</v>
      </c>
      <c r="E175" s="190" t="s">
        <v>1</v>
      </c>
      <c r="F175" s="191" t="s">
        <v>218</v>
      </c>
      <c r="G175" s="189"/>
      <c r="H175" s="192">
        <v>107.979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130</v>
      </c>
      <c r="AU175" s="198" t="s">
        <v>82</v>
      </c>
      <c r="AV175" s="11" t="s">
        <v>82</v>
      </c>
      <c r="AW175" s="11" t="s">
        <v>34</v>
      </c>
      <c r="AX175" s="11" t="s">
        <v>72</v>
      </c>
      <c r="AY175" s="198" t="s">
        <v>120</v>
      </c>
    </row>
    <row r="176" spans="2:65" s="12" customFormat="1">
      <c r="B176" s="199"/>
      <c r="C176" s="200"/>
      <c r="D176" s="185" t="s">
        <v>130</v>
      </c>
      <c r="E176" s="201" t="s">
        <v>1</v>
      </c>
      <c r="F176" s="202" t="s">
        <v>132</v>
      </c>
      <c r="G176" s="200"/>
      <c r="H176" s="203">
        <v>107.979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130</v>
      </c>
      <c r="AU176" s="209" t="s">
        <v>82</v>
      </c>
      <c r="AV176" s="12" t="s">
        <v>127</v>
      </c>
      <c r="AW176" s="12" t="s">
        <v>34</v>
      </c>
      <c r="AX176" s="12" t="s">
        <v>80</v>
      </c>
      <c r="AY176" s="209" t="s">
        <v>120</v>
      </c>
    </row>
    <row r="177" spans="2:65" s="1" customFormat="1" ht="16.5" customHeight="1">
      <c r="B177" s="32"/>
      <c r="C177" s="173" t="s">
        <v>219</v>
      </c>
      <c r="D177" s="173" t="s">
        <v>122</v>
      </c>
      <c r="E177" s="174" t="s">
        <v>220</v>
      </c>
      <c r="F177" s="175" t="s">
        <v>221</v>
      </c>
      <c r="G177" s="176" t="s">
        <v>193</v>
      </c>
      <c r="H177" s="177">
        <v>323.93799999999999</v>
      </c>
      <c r="I177" s="178"/>
      <c r="J177" s="179">
        <f>ROUND(I177*H177,2)</f>
        <v>0</v>
      </c>
      <c r="K177" s="175" t="s">
        <v>126</v>
      </c>
      <c r="L177" s="36"/>
      <c r="M177" s="180" t="s">
        <v>1</v>
      </c>
      <c r="N177" s="181" t="s">
        <v>43</v>
      </c>
      <c r="O177" s="58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AR177" s="15" t="s">
        <v>127</v>
      </c>
      <c r="AT177" s="15" t="s">
        <v>122</v>
      </c>
      <c r="AU177" s="15" t="s">
        <v>82</v>
      </c>
      <c r="AY177" s="15" t="s">
        <v>120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5" t="s">
        <v>80</v>
      </c>
      <c r="BK177" s="184">
        <f>ROUND(I177*H177,2)</f>
        <v>0</v>
      </c>
      <c r="BL177" s="15" t="s">
        <v>127</v>
      </c>
      <c r="BM177" s="15" t="s">
        <v>222</v>
      </c>
    </row>
    <row r="178" spans="2:65" s="1" customFormat="1">
      <c r="B178" s="32"/>
      <c r="C178" s="33"/>
      <c r="D178" s="185" t="s">
        <v>129</v>
      </c>
      <c r="E178" s="33"/>
      <c r="F178" s="186" t="s">
        <v>221</v>
      </c>
      <c r="G178" s="33"/>
      <c r="H178" s="33"/>
      <c r="I178" s="101"/>
      <c r="J178" s="33"/>
      <c r="K178" s="33"/>
      <c r="L178" s="36"/>
      <c r="M178" s="187"/>
      <c r="N178" s="58"/>
      <c r="O178" s="58"/>
      <c r="P178" s="58"/>
      <c r="Q178" s="58"/>
      <c r="R178" s="58"/>
      <c r="S178" s="58"/>
      <c r="T178" s="59"/>
      <c r="AT178" s="15" t="s">
        <v>129</v>
      </c>
      <c r="AU178" s="15" t="s">
        <v>82</v>
      </c>
    </row>
    <row r="179" spans="2:65" s="13" customFormat="1">
      <c r="B179" s="210"/>
      <c r="C179" s="211"/>
      <c r="D179" s="185" t="s">
        <v>130</v>
      </c>
      <c r="E179" s="212" t="s">
        <v>1</v>
      </c>
      <c r="F179" s="213" t="s">
        <v>196</v>
      </c>
      <c r="G179" s="211"/>
      <c r="H179" s="212" t="s">
        <v>1</v>
      </c>
      <c r="I179" s="214"/>
      <c r="J179" s="211"/>
      <c r="K179" s="211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130</v>
      </c>
      <c r="AU179" s="219" t="s">
        <v>82</v>
      </c>
      <c r="AV179" s="13" t="s">
        <v>80</v>
      </c>
      <c r="AW179" s="13" t="s">
        <v>34</v>
      </c>
      <c r="AX179" s="13" t="s">
        <v>72</v>
      </c>
      <c r="AY179" s="219" t="s">
        <v>120</v>
      </c>
    </row>
    <row r="180" spans="2:65" s="11" customFormat="1">
      <c r="B180" s="188"/>
      <c r="C180" s="189"/>
      <c r="D180" s="185" t="s">
        <v>130</v>
      </c>
      <c r="E180" s="190" t="s">
        <v>1</v>
      </c>
      <c r="F180" s="191" t="s">
        <v>211</v>
      </c>
      <c r="G180" s="189"/>
      <c r="H180" s="192">
        <v>300.51</v>
      </c>
      <c r="I180" s="193"/>
      <c r="J180" s="189"/>
      <c r="K180" s="189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130</v>
      </c>
      <c r="AU180" s="198" t="s">
        <v>82</v>
      </c>
      <c r="AV180" s="11" t="s">
        <v>82</v>
      </c>
      <c r="AW180" s="11" t="s">
        <v>34</v>
      </c>
      <c r="AX180" s="11" t="s">
        <v>72</v>
      </c>
      <c r="AY180" s="198" t="s">
        <v>120</v>
      </c>
    </row>
    <row r="181" spans="2:65" s="13" customFormat="1">
      <c r="B181" s="210"/>
      <c r="C181" s="211"/>
      <c r="D181" s="185" t="s">
        <v>130</v>
      </c>
      <c r="E181" s="212" t="s">
        <v>1</v>
      </c>
      <c r="F181" s="213" t="s">
        <v>212</v>
      </c>
      <c r="G181" s="211"/>
      <c r="H181" s="212" t="s">
        <v>1</v>
      </c>
      <c r="I181" s="214"/>
      <c r="J181" s="211"/>
      <c r="K181" s="211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130</v>
      </c>
      <c r="AU181" s="219" t="s">
        <v>82</v>
      </c>
      <c r="AV181" s="13" t="s">
        <v>80</v>
      </c>
      <c r="AW181" s="13" t="s">
        <v>34</v>
      </c>
      <c r="AX181" s="13" t="s">
        <v>72</v>
      </c>
      <c r="AY181" s="219" t="s">
        <v>120</v>
      </c>
    </row>
    <row r="182" spans="2:65" s="11" customFormat="1">
      <c r="B182" s="188"/>
      <c r="C182" s="189"/>
      <c r="D182" s="185" t="s">
        <v>130</v>
      </c>
      <c r="E182" s="190" t="s">
        <v>1</v>
      </c>
      <c r="F182" s="191" t="s">
        <v>213</v>
      </c>
      <c r="G182" s="189"/>
      <c r="H182" s="192">
        <v>23.428000000000001</v>
      </c>
      <c r="I182" s="193"/>
      <c r="J182" s="189"/>
      <c r="K182" s="189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130</v>
      </c>
      <c r="AU182" s="198" t="s">
        <v>82</v>
      </c>
      <c r="AV182" s="11" t="s">
        <v>82</v>
      </c>
      <c r="AW182" s="11" t="s">
        <v>34</v>
      </c>
      <c r="AX182" s="11" t="s">
        <v>72</v>
      </c>
      <c r="AY182" s="198" t="s">
        <v>120</v>
      </c>
    </row>
    <row r="183" spans="2:65" s="12" customFormat="1">
      <c r="B183" s="199"/>
      <c r="C183" s="200"/>
      <c r="D183" s="185" t="s">
        <v>130</v>
      </c>
      <c r="E183" s="201" t="s">
        <v>1</v>
      </c>
      <c r="F183" s="202" t="s">
        <v>132</v>
      </c>
      <c r="G183" s="200"/>
      <c r="H183" s="203">
        <v>323.93799999999999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130</v>
      </c>
      <c r="AU183" s="209" t="s">
        <v>82</v>
      </c>
      <c r="AV183" s="12" t="s">
        <v>127</v>
      </c>
      <c r="AW183" s="12" t="s">
        <v>34</v>
      </c>
      <c r="AX183" s="12" t="s">
        <v>80</v>
      </c>
      <c r="AY183" s="209" t="s">
        <v>120</v>
      </c>
    </row>
    <row r="184" spans="2:65" s="1" customFormat="1" ht="16.5" customHeight="1">
      <c r="B184" s="32"/>
      <c r="C184" s="173" t="s">
        <v>223</v>
      </c>
      <c r="D184" s="173" t="s">
        <v>122</v>
      </c>
      <c r="E184" s="174" t="s">
        <v>224</v>
      </c>
      <c r="F184" s="175" t="s">
        <v>225</v>
      </c>
      <c r="G184" s="176" t="s">
        <v>193</v>
      </c>
      <c r="H184" s="177">
        <v>107.985</v>
      </c>
      <c r="I184" s="178"/>
      <c r="J184" s="179">
        <f>ROUND(I184*H184,2)</f>
        <v>0</v>
      </c>
      <c r="K184" s="175" t="s">
        <v>126</v>
      </c>
      <c r="L184" s="36"/>
      <c r="M184" s="180" t="s">
        <v>1</v>
      </c>
      <c r="N184" s="181" t="s">
        <v>43</v>
      </c>
      <c r="O184" s="58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AR184" s="15" t="s">
        <v>127</v>
      </c>
      <c r="AT184" s="15" t="s">
        <v>122</v>
      </c>
      <c r="AU184" s="15" t="s">
        <v>82</v>
      </c>
      <c r="AY184" s="15" t="s">
        <v>120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5" t="s">
        <v>80</v>
      </c>
      <c r="BK184" s="184">
        <f>ROUND(I184*H184,2)</f>
        <v>0</v>
      </c>
      <c r="BL184" s="15" t="s">
        <v>127</v>
      </c>
      <c r="BM184" s="15" t="s">
        <v>226</v>
      </c>
    </row>
    <row r="185" spans="2:65" s="1" customFormat="1">
      <c r="B185" s="32"/>
      <c r="C185" s="33"/>
      <c r="D185" s="185" t="s">
        <v>129</v>
      </c>
      <c r="E185" s="33"/>
      <c r="F185" s="186" t="s">
        <v>225</v>
      </c>
      <c r="G185" s="33"/>
      <c r="H185" s="33"/>
      <c r="I185" s="101"/>
      <c r="J185" s="33"/>
      <c r="K185" s="33"/>
      <c r="L185" s="36"/>
      <c r="M185" s="187"/>
      <c r="N185" s="58"/>
      <c r="O185" s="58"/>
      <c r="P185" s="58"/>
      <c r="Q185" s="58"/>
      <c r="R185" s="58"/>
      <c r="S185" s="58"/>
      <c r="T185" s="59"/>
      <c r="AT185" s="15" t="s">
        <v>129</v>
      </c>
      <c r="AU185" s="15" t="s">
        <v>82</v>
      </c>
    </row>
    <row r="186" spans="2:65" s="11" customFormat="1">
      <c r="B186" s="188"/>
      <c r="C186" s="189"/>
      <c r="D186" s="185" t="s">
        <v>130</v>
      </c>
      <c r="E186" s="190" t="s">
        <v>1</v>
      </c>
      <c r="F186" s="191" t="s">
        <v>227</v>
      </c>
      <c r="G186" s="189"/>
      <c r="H186" s="192">
        <v>107.985</v>
      </c>
      <c r="I186" s="193"/>
      <c r="J186" s="189"/>
      <c r="K186" s="189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130</v>
      </c>
      <c r="AU186" s="198" t="s">
        <v>82</v>
      </c>
      <c r="AV186" s="11" t="s">
        <v>82</v>
      </c>
      <c r="AW186" s="11" t="s">
        <v>34</v>
      </c>
      <c r="AX186" s="11" t="s">
        <v>72</v>
      </c>
      <c r="AY186" s="198" t="s">
        <v>120</v>
      </c>
    </row>
    <row r="187" spans="2:65" s="12" customFormat="1">
      <c r="B187" s="199"/>
      <c r="C187" s="200"/>
      <c r="D187" s="185" t="s">
        <v>130</v>
      </c>
      <c r="E187" s="201" t="s">
        <v>1</v>
      </c>
      <c r="F187" s="202" t="s">
        <v>132</v>
      </c>
      <c r="G187" s="200"/>
      <c r="H187" s="203">
        <v>107.985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130</v>
      </c>
      <c r="AU187" s="209" t="s">
        <v>82</v>
      </c>
      <c r="AV187" s="12" t="s">
        <v>127</v>
      </c>
      <c r="AW187" s="12" t="s">
        <v>34</v>
      </c>
      <c r="AX187" s="12" t="s">
        <v>80</v>
      </c>
      <c r="AY187" s="209" t="s">
        <v>120</v>
      </c>
    </row>
    <row r="188" spans="2:65" s="1" customFormat="1" ht="16.5" customHeight="1">
      <c r="B188" s="32"/>
      <c r="C188" s="173" t="s">
        <v>228</v>
      </c>
      <c r="D188" s="173" t="s">
        <v>122</v>
      </c>
      <c r="E188" s="174" t="s">
        <v>229</v>
      </c>
      <c r="F188" s="175" t="s">
        <v>230</v>
      </c>
      <c r="G188" s="176" t="s">
        <v>193</v>
      </c>
      <c r="H188" s="177">
        <v>71.986000000000004</v>
      </c>
      <c r="I188" s="178"/>
      <c r="J188" s="179">
        <f>ROUND(I188*H188,2)</f>
        <v>0</v>
      </c>
      <c r="K188" s="175" t="s">
        <v>126</v>
      </c>
      <c r="L188" s="36"/>
      <c r="M188" s="180" t="s">
        <v>1</v>
      </c>
      <c r="N188" s="181" t="s">
        <v>43</v>
      </c>
      <c r="O188" s="58"/>
      <c r="P188" s="182">
        <f>O188*H188</f>
        <v>0</v>
      </c>
      <c r="Q188" s="182">
        <v>8.2400000000000008E-3</v>
      </c>
      <c r="R188" s="182">
        <f>Q188*H188</f>
        <v>0.59316464000000013</v>
      </c>
      <c r="S188" s="182">
        <v>0</v>
      </c>
      <c r="T188" s="183">
        <f>S188*H188</f>
        <v>0</v>
      </c>
      <c r="AR188" s="15" t="s">
        <v>127</v>
      </c>
      <c r="AT188" s="15" t="s">
        <v>122</v>
      </c>
      <c r="AU188" s="15" t="s">
        <v>82</v>
      </c>
      <c r="AY188" s="15" t="s">
        <v>120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80</v>
      </c>
      <c r="BK188" s="184">
        <f>ROUND(I188*H188,2)</f>
        <v>0</v>
      </c>
      <c r="BL188" s="15" t="s">
        <v>127</v>
      </c>
      <c r="BM188" s="15" t="s">
        <v>231</v>
      </c>
    </row>
    <row r="189" spans="2:65" s="1" customFormat="1">
      <c r="B189" s="32"/>
      <c r="C189" s="33"/>
      <c r="D189" s="185" t="s">
        <v>129</v>
      </c>
      <c r="E189" s="33"/>
      <c r="F189" s="186" t="s">
        <v>230</v>
      </c>
      <c r="G189" s="33"/>
      <c r="H189" s="33"/>
      <c r="I189" s="101"/>
      <c r="J189" s="33"/>
      <c r="K189" s="33"/>
      <c r="L189" s="36"/>
      <c r="M189" s="187"/>
      <c r="N189" s="58"/>
      <c r="O189" s="58"/>
      <c r="P189" s="58"/>
      <c r="Q189" s="58"/>
      <c r="R189" s="58"/>
      <c r="S189" s="58"/>
      <c r="T189" s="59"/>
      <c r="AT189" s="15" t="s">
        <v>129</v>
      </c>
      <c r="AU189" s="15" t="s">
        <v>82</v>
      </c>
    </row>
    <row r="190" spans="2:65" s="13" customFormat="1">
      <c r="B190" s="210"/>
      <c r="C190" s="211"/>
      <c r="D190" s="185" t="s">
        <v>130</v>
      </c>
      <c r="E190" s="212" t="s">
        <v>1</v>
      </c>
      <c r="F190" s="213" t="s">
        <v>196</v>
      </c>
      <c r="G190" s="211"/>
      <c r="H190" s="212" t="s">
        <v>1</v>
      </c>
      <c r="I190" s="214"/>
      <c r="J190" s="211"/>
      <c r="K190" s="211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130</v>
      </c>
      <c r="AU190" s="219" t="s">
        <v>82</v>
      </c>
      <c r="AV190" s="13" t="s">
        <v>80</v>
      </c>
      <c r="AW190" s="13" t="s">
        <v>34</v>
      </c>
      <c r="AX190" s="13" t="s">
        <v>72</v>
      </c>
      <c r="AY190" s="219" t="s">
        <v>120</v>
      </c>
    </row>
    <row r="191" spans="2:65" s="11" customFormat="1">
      <c r="B191" s="188"/>
      <c r="C191" s="189"/>
      <c r="D191" s="185" t="s">
        <v>130</v>
      </c>
      <c r="E191" s="190" t="s">
        <v>1</v>
      </c>
      <c r="F191" s="191" t="s">
        <v>232</v>
      </c>
      <c r="G191" s="189"/>
      <c r="H191" s="192">
        <v>66.78</v>
      </c>
      <c r="I191" s="193"/>
      <c r="J191" s="189"/>
      <c r="K191" s="189"/>
      <c r="L191" s="194"/>
      <c r="M191" s="195"/>
      <c r="N191" s="196"/>
      <c r="O191" s="196"/>
      <c r="P191" s="196"/>
      <c r="Q191" s="196"/>
      <c r="R191" s="196"/>
      <c r="S191" s="196"/>
      <c r="T191" s="197"/>
      <c r="AT191" s="198" t="s">
        <v>130</v>
      </c>
      <c r="AU191" s="198" t="s">
        <v>82</v>
      </c>
      <c r="AV191" s="11" t="s">
        <v>82</v>
      </c>
      <c r="AW191" s="11" t="s">
        <v>34</v>
      </c>
      <c r="AX191" s="11" t="s">
        <v>72</v>
      </c>
      <c r="AY191" s="198" t="s">
        <v>120</v>
      </c>
    </row>
    <row r="192" spans="2:65" s="13" customFormat="1">
      <c r="B192" s="210"/>
      <c r="C192" s="211"/>
      <c r="D192" s="185" t="s">
        <v>130</v>
      </c>
      <c r="E192" s="212" t="s">
        <v>1</v>
      </c>
      <c r="F192" s="213" t="s">
        <v>212</v>
      </c>
      <c r="G192" s="211"/>
      <c r="H192" s="212" t="s">
        <v>1</v>
      </c>
      <c r="I192" s="214"/>
      <c r="J192" s="211"/>
      <c r="K192" s="211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130</v>
      </c>
      <c r="AU192" s="219" t="s">
        <v>82</v>
      </c>
      <c r="AV192" s="13" t="s">
        <v>80</v>
      </c>
      <c r="AW192" s="13" t="s">
        <v>34</v>
      </c>
      <c r="AX192" s="13" t="s">
        <v>72</v>
      </c>
      <c r="AY192" s="219" t="s">
        <v>120</v>
      </c>
    </row>
    <row r="193" spans="2:65" s="11" customFormat="1">
      <c r="B193" s="188"/>
      <c r="C193" s="189"/>
      <c r="D193" s="185" t="s">
        <v>130</v>
      </c>
      <c r="E193" s="190" t="s">
        <v>1</v>
      </c>
      <c r="F193" s="191" t="s">
        <v>233</v>
      </c>
      <c r="G193" s="189"/>
      <c r="H193" s="192">
        <v>5.2060000000000004</v>
      </c>
      <c r="I193" s="193"/>
      <c r="J193" s="189"/>
      <c r="K193" s="189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130</v>
      </c>
      <c r="AU193" s="198" t="s">
        <v>82</v>
      </c>
      <c r="AV193" s="11" t="s">
        <v>82</v>
      </c>
      <c r="AW193" s="11" t="s">
        <v>34</v>
      </c>
      <c r="AX193" s="11" t="s">
        <v>72</v>
      </c>
      <c r="AY193" s="198" t="s">
        <v>120</v>
      </c>
    </row>
    <row r="194" spans="2:65" s="12" customFormat="1">
      <c r="B194" s="199"/>
      <c r="C194" s="200"/>
      <c r="D194" s="185" t="s">
        <v>130</v>
      </c>
      <c r="E194" s="201" t="s">
        <v>1</v>
      </c>
      <c r="F194" s="202" t="s">
        <v>132</v>
      </c>
      <c r="G194" s="200"/>
      <c r="H194" s="203">
        <v>71.986000000000004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130</v>
      </c>
      <c r="AU194" s="209" t="s">
        <v>82</v>
      </c>
      <c r="AV194" s="12" t="s">
        <v>127</v>
      </c>
      <c r="AW194" s="12" t="s">
        <v>34</v>
      </c>
      <c r="AX194" s="12" t="s">
        <v>80</v>
      </c>
      <c r="AY194" s="209" t="s">
        <v>120</v>
      </c>
    </row>
    <row r="195" spans="2:65" s="1" customFormat="1" ht="16.5" customHeight="1">
      <c r="B195" s="32"/>
      <c r="C195" s="173" t="s">
        <v>7</v>
      </c>
      <c r="D195" s="173" t="s">
        <v>122</v>
      </c>
      <c r="E195" s="174" t="s">
        <v>234</v>
      </c>
      <c r="F195" s="175" t="s">
        <v>235</v>
      </c>
      <c r="G195" s="176" t="s">
        <v>193</v>
      </c>
      <c r="H195" s="177">
        <v>533.61</v>
      </c>
      <c r="I195" s="178"/>
      <c r="J195" s="179">
        <f>ROUND(I195*H195,2)</f>
        <v>0</v>
      </c>
      <c r="K195" s="175" t="s">
        <v>126</v>
      </c>
      <c r="L195" s="36"/>
      <c r="M195" s="180" t="s">
        <v>1</v>
      </c>
      <c r="N195" s="181" t="s">
        <v>43</v>
      </c>
      <c r="O195" s="58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AR195" s="15" t="s">
        <v>127</v>
      </c>
      <c r="AT195" s="15" t="s">
        <v>122</v>
      </c>
      <c r="AU195" s="15" t="s">
        <v>82</v>
      </c>
      <c r="AY195" s="15" t="s">
        <v>120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80</v>
      </c>
      <c r="BK195" s="184">
        <f>ROUND(I195*H195,2)</f>
        <v>0</v>
      </c>
      <c r="BL195" s="15" t="s">
        <v>127</v>
      </c>
      <c r="BM195" s="15" t="s">
        <v>236</v>
      </c>
    </row>
    <row r="196" spans="2:65" s="1" customFormat="1">
      <c r="B196" s="32"/>
      <c r="C196" s="33"/>
      <c r="D196" s="185" t="s">
        <v>129</v>
      </c>
      <c r="E196" s="33"/>
      <c r="F196" s="186" t="s">
        <v>235</v>
      </c>
      <c r="G196" s="33"/>
      <c r="H196" s="33"/>
      <c r="I196" s="101"/>
      <c r="J196" s="33"/>
      <c r="K196" s="33"/>
      <c r="L196" s="36"/>
      <c r="M196" s="187"/>
      <c r="N196" s="58"/>
      <c r="O196" s="58"/>
      <c r="P196" s="58"/>
      <c r="Q196" s="58"/>
      <c r="R196" s="58"/>
      <c r="S196" s="58"/>
      <c r="T196" s="59"/>
      <c r="AT196" s="15" t="s">
        <v>129</v>
      </c>
      <c r="AU196" s="15" t="s">
        <v>82</v>
      </c>
    </row>
    <row r="197" spans="2:65" s="11" customFormat="1">
      <c r="B197" s="188"/>
      <c r="C197" s="189"/>
      <c r="D197" s="185" t="s">
        <v>130</v>
      </c>
      <c r="E197" s="190" t="s">
        <v>1</v>
      </c>
      <c r="F197" s="191" t="s">
        <v>237</v>
      </c>
      <c r="G197" s="189"/>
      <c r="H197" s="192">
        <v>533.61</v>
      </c>
      <c r="I197" s="193"/>
      <c r="J197" s="189"/>
      <c r="K197" s="189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130</v>
      </c>
      <c r="AU197" s="198" t="s">
        <v>82</v>
      </c>
      <c r="AV197" s="11" t="s">
        <v>82</v>
      </c>
      <c r="AW197" s="11" t="s">
        <v>34</v>
      </c>
      <c r="AX197" s="11" t="s">
        <v>72</v>
      </c>
      <c r="AY197" s="198" t="s">
        <v>120</v>
      </c>
    </row>
    <row r="198" spans="2:65" s="12" customFormat="1">
      <c r="B198" s="199"/>
      <c r="C198" s="200"/>
      <c r="D198" s="185" t="s">
        <v>130</v>
      </c>
      <c r="E198" s="201" t="s">
        <v>1</v>
      </c>
      <c r="F198" s="202" t="s">
        <v>132</v>
      </c>
      <c r="G198" s="200"/>
      <c r="H198" s="203">
        <v>533.61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130</v>
      </c>
      <c r="AU198" s="209" t="s">
        <v>82</v>
      </c>
      <c r="AV198" s="12" t="s">
        <v>127</v>
      </c>
      <c r="AW198" s="12" t="s">
        <v>34</v>
      </c>
      <c r="AX198" s="12" t="s">
        <v>80</v>
      </c>
      <c r="AY198" s="209" t="s">
        <v>120</v>
      </c>
    </row>
    <row r="199" spans="2:65" s="1" customFormat="1" ht="16.5" customHeight="1">
      <c r="B199" s="32"/>
      <c r="C199" s="173" t="s">
        <v>238</v>
      </c>
      <c r="D199" s="173" t="s">
        <v>122</v>
      </c>
      <c r="E199" s="174" t="s">
        <v>239</v>
      </c>
      <c r="F199" s="175" t="s">
        <v>240</v>
      </c>
      <c r="G199" s="176" t="s">
        <v>193</v>
      </c>
      <c r="H199" s="177">
        <v>177.87</v>
      </c>
      <c r="I199" s="178"/>
      <c r="J199" s="179">
        <f>ROUND(I199*H199,2)</f>
        <v>0</v>
      </c>
      <c r="K199" s="175" t="s">
        <v>126</v>
      </c>
      <c r="L199" s="36"/>
      <c r="M199" s="180" t="s">
        <v>1</v>
      </c>
      <c r="N199" s="181" t="s">
        <v>43</v>
      </c>
      <c r="O199" s="58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AR199" s="15" t="s">
        <v>127</v>
      </c>
      <c r="AT199" s="15" t="s">
        <v>122</v>
      </c>
      <c r="AU199" s="15" t="s">
        <v>82</v>
      </c>
      <c r="AY199" s="15" t="s">
        <v>120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80</v>
      </c>
      <c r="BK199" s="184">
        <f>ROUND(I199*H199,2)</f>
        <v>0</v>
      </c>
      <c r="BL199" s="15" t="s">
        <v>127</v>
      </c>
      <c r="BM199" s="15" t="s">
        <v>241</v>
      </c>
    </row>
    <row r="200" spans="2:65" s="1" customFormat="1">
      <c r="B200" s="32"/>
      <c r="C200" s="33"/>
      <c r="D200" s="185" t="s">
        <v>129</v>
      </c>
      <c r="E200" s="33"/>
      <c r="F200" s="186" t="s">
        <v>240</v>
      </c>
      <c r="G200" s="33"/>
      <c r="H200" s="33"/>
      <c r="I200" s="101"/>
      <c r="J200" s="33"/>
      <c r="K200" s="33"/>
      <c r="L200" s="36"/>
      <c r="M200" s="187"/>
      <c r="N200" s="58"/>
      <c r="O200" s="58"/>
      <c r="P200" s="58"/>
      <c r="Q200" s="58"/>
      <c r="R200" s="58"/>
      <c r="S200" s="58"/>
      <c r="T200" s="59"/>
      <c r="AT200" s="15" t="s">
        <v>129</v>
      </c>
      <c r="AU200" s="15" t="s">
        <v>82</v>
      </c>
    </row>
    <row r="201" spans="2:65" s="11" customFormat="1">
      <c r="B201" s="188"/>
      <c r="C201" s="189"/>
      <c r="D201" s="185" t="s">
        <v>130</v>
      </c>
      <c r="E201" s="190" t="s">
        <v>1</v>
      </c>
      <c r="F201" s="191" t="s">
        <v>242</v>
      </c>
      <c r="G201" s="189"/>
      <c r="H201" s="192">
        <v>177.87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130</v>
      </c>
      <c r="AU201" s="198" t="s">
        <v>82</v>
      </c>
      <c r="AV201" s="11" t="s">
        <v>82</v>
      </c>
      <c r="AW201" s="11" t="s">
        <v>34</v>
      </c>
      <c r="AX201" s="11" t="s">
        <v>72</v>
      </c>
      <c r="AY201" s="198" t="s">
        <v>120</v>
      </c>
    </row>
    <row r="202" spans="2:65" s="12" customFormat="1">
      <c r="B202" s="199"/>
      <c r="C202" s="200"/>
      <c r="D202" s="185" t="s">
        <v>130</v>
      </c>
      <c r="E202" s="201" t="s">
        <v>1</v>
      </c>
      <c r="F202" s="202" t="s">
        <v>132</v>
      </c>
      <c r="G202" s="200"/>
      <c r="H202" s="203">
        <v>177.87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130</v>
      </c>
      <c r="AU202" s="209" t="s">
        <v>82</v>
      </c>
      <c r="AV202" s="12" t="s">
        <v>127</v>
      </c>
      <c r="AW202" s="12" t="s">
        <v>34</v>
      </c>
      <c r="AX202" s="12" t="s">
        <v>80</v>
      </c>
      <c r="AY202" s="209" t="s">
        <v>120</v>
      </c>
    </row>
    <row r="203" spans="2:65" s="1" customFormat="1" ht="16.5" customHeight="1">
      <c r="B203" s="32"/>
      <c r="C203" s="173" t="s">
        <v>243</v>
      </c>
      <c r="D203" s="173" t="s">
        <v>122</v>
      </c>
      <c r="E203" s="174" t="s">
        <v>244</v>
      </c>
      <c r="F203" s="175" t="s">
        <v>245</v>
      </c>
      <c r="G203" s="176" t="s">
        <v>193</v>
      </c>
      <c r="H203" s="177">
        <v>533.61</v>
      </c>
      <c r="I203" s="178"/>
      <c r="J203" s="179">
        <f>ROUND(I203*H203,2)</f>
        <v>0</v>
      </c>
      <c r="K203" s="175" t="s">
        <v>126</v>
      </c>
      <c r="L203" s="36"/>
      <c r="M203" s="180" t="s">
        <v>1</v>
      </c>
      <c r="N203" s="181" t="s">
        <v>43</v>
      </c>
      <c r="O203" s="58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AR203" s="15" t="s">
        <v>127</v>
      </c>
      <c r="AT203" s="15" t="s">
        <v>122</v>
      </c>
      <c r="AU203" s="15" t="s">
        <v>82</v>
      </c>
      <c r="AY203" s="15" t="s">
        <v>120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5" t="s">
        <v>80</v>
      </c>
      <c r="BK203" s="184">
        <f>ROUND(I203*H203,2)</f>
        <v>0</v>
      </c>
      <c r="BL203" s="15" t="s">
        <v>127</v>
      </c>
      <c r="BM203" s="15" t="s">
        <v>246</v>
      </c>
    </row>
    <row r="204" spans="2:65" s="1" customFormat="1">
      <c r="B204" s="32"/>
      <c r="C204" s="33"/>
      <c r="D204" s="185" t="s">
        <v>129</v>
      </c>
      <c r="E204" s="33"/>
      <c r="F204" s="186" t="s">
        <v>245</v>
      </c>
      <c r="G204" s="33"/>
      <c r="H204" s="33"/>
      <c r="I204" s="101"/>
      <c r="J204" s="33"/>
      <c r="K204" s="33"/>
      <c r="L204" s="36"/>
      <c r="M204" s="187"/>
      <c r="N204" s="58"/>
      <c r="O204" s="58"/>
      <c r="P204" s="58"/>
      <c r="Q204" s="58"/>
      <c r="R204" s="58"/>
      <c r="S204" s="58"/>
      <c r="T204" s="59"/>
      <c r="AT204" s="15" t="s">
        <v>129</v>
      </c>
      <c r="AU204" s="15" t="s">
        <v>82</v>
      </c>
    </row>
    <row r="205" spans="2:65" s="11" customFormat="1">
      <c r="B205" s="188"/>
      <c r="C205" s="189"/>
      <c r="D205" s="185" t="s">
        <v>130</v>
      </c>
      <c r="E205" s="190" t="s">
        <v>1</v>
      </c>
      <c r="F205" s="191" t="s">
        <v>237</v>
      </c>
      <c r="G205" s="189"/>
      <c r="H205" s="192">
        <v>533.61</v>
      </c>
      <c r="I205" s="193"/>
      <c r="J205" s="189"/>
      <c r="K205" s="189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130</v>
      </c>
      <c r="AU205" s="198" t="s">
        <v>82</v>
      </c>
      <c r="AV205" s="11" t="s">
        <v>82</v>
      </c>
      <c r="AW205" s="11" t="s">
        <v>34</v>
      </c>
      <c r="AX205" s="11" t="s">
        <v>72</v>
      </c>
      <c r="AY205" s="198" t="s">
        <v>120</v>
      </c>
    </row>
    <row r="206" spans="2:65" s="12" customFormat="1">
      <c r="B206" s="199"/>
      <c r="C206" s="200"/>
      <c r="D206" s="185" t="s">
        <v>130</v>
      </c>
      <c r="E206" s="201" t="s">
        <v>1</v>
      </c>
      <c r="F206" s="202" t="s">
        <v>132</v>
      </c>
      <c r="G206" s="200"/>
      <c r="H206" s="203">
        <v>533.61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130</v>
      </c>
      <c r="AU206" s="209" t="s">
        <v>82</v>
      </c>
      <c r="AV206" s="12" t="s">
        <v>127</v>
      </c>
      <c r="AW206" s="12" t="s">
        <v>34</v>
      </c>
      <c r="AX206" s="12" t="s">
        <v>80</v>
      </c>
      <c r="AY206" s="209" t="s">
        <v>120</v>
      </c>
    </row>
    <row r="207" spans="2:65" s="1" customFormat="1" ht="16.5" customHeight="1">
      <c r="B207" s="32"/>
      <c r="C207" s="173" t="s">
        <v>179</v>
      </c>
      <c r="D207" s="173" t="s">
        <v>122</v>
      </c>
      <c r="E207" s="174" t="s">
        <v>247</v>
      </c>
      <c r="F207" s="175" t="s">
        <v>248</v>
      </c>
      <c r="G207" s="176" t="s">
        <v>193</v>
      </c>
      <c r="H207" s="177">
        <v>177.87</v>
      </c>
      <c r="I207" s="178"/>
      <c r="J207" s="179">
        <f>ROUND(I207*H207,2)</f>
        <v>0</v>
      </c>
      <c r="K207" s="175" t="s">
        <v>126</v>
      </c>
      <c r="L207" s="36"/>
      <c r="M207" s="180" t="s">
        <v>1</v>
      </c>
      <c r="N207" s="181" t="s">
        <v>43</v>
      </c>
      <c r="O207" s="58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AR207" s="15" t="s">
        <v>127</v>
      </c>
      <c r="AT207" s="15" t="s">
        <v>122</v>
      </c>
      <c r="AU207" s="15" t="s">
        <v>82</v>
      </c>
      <c r="AY207" s="15" t="s">
        <v>120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5" t="s">
        <v>80</v>
      </c>
      <c r="BK207" s="184">
        <f>ROUND(I207*H207,2)</f>
        <v>0</v>
      </c>
      <c r="BL207" s="15" t="s">
        <v>127</v>
      </c>
      <c r="BM207" s="15" t="s">
        <v>249</v>
      </c>
    </row>
    <row r="208" spans="2:65" s="1" customFormat="1">
      <c r="B208" s="32"/>
      <c r="C208" s="33"/>
      <c r="D208" s="185" t="s">
        <v>129</v>
      </c>
      <c r="E208" s="33"/>
      <c r="F208" s="186" t="s">
        <v>248</v>
      </c>
      <c r="G208" s="33"/>
      <c r="H208" s="33"/>
      <c r="I208" s="101"/>
      <c r="J208" s="33"/>
      <c r="K208" s="33"/>
      <c r="L208" s="36"/>
      <c r="M208" s="187"/>
      <c r="N208" s="58"/>
      <c r="O208" s="58"/>
      <c r="P208" s="58"/>
      <c r="Q208" s="58"/>
      <c r="R208" s="58"/>
      <c r="S208" s="58"/>
      <c r="T208" s="59"/>
      <c r="AT208" s="15" t="s">
        <v>129</v>
      </c>
      <c r="AU208" s="15" t="s">
        <v>82</v>
      </c>
    </row>
    <row r="209" spans="2:65" s="11" customFormat="1">
      <c r="B209" s="188"/>
      <c r="C209" s="189"/>
      <c r="D209" s="185" t="s">
        <v>130</v>
      </c>
      <c r="E209" s="190" t="s">
        <v>1</v>
      </c>
      <c r="F209" s="191" t="s">
        <v>242</v>
      </c>
      <c r="G209" s="189"/>
      <c r="H209" s="192">
        <v>177.87</v>
      </c>
      <c r="I209" s="193"/>
      <c r="J209" s="189"/>
      <c r="K209" s="189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130</v>
      </c>
      <c r="AU209" s="198" t="s">
        <v>82</v>
      </c>
      <c r="AV209" s="11" t="s">
        <v>82</v>
      </c>
      <c r="AW209" s="11" t="s">
        <v>34</v>
      </c>
      <c r="AX209" s="11" t="s">
        <v>72</v>
      </c>
      <c r="AY209" s="198" t="s">
        <v>120</v>
      </c>
    </row>
    <row r="210" spans="2:65" s="12" customFormat="1">
      <c r="B210" s="199"/>
      <c r="C210" s="200"/>
      <c r="D210" s="185" t="s">
        <v>130</v>
      </c>
      <c r="E210" s="201" t="s">
        <v>1</v>
      </c>
      <c r="F210" s="202" t="s">
        <v>132</v>
      </c>
      <c r="G210" s="200"/>
      <c r="H210" s="203">
        <v>177.87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130</v>
      </c>
      <c r="AU210" s="209" t="s">
        <v>82</v>
      </c>
      <c r="AV210" s="12" t="s">
        <v>127</v>
      </c>
      <c r="AW210" s="12" t="s">
        <v>34</v>
      </c>
      <c r="AX210" s="12" t="s">
        <v>80</v>
      </c>
      <c r="AY210" s="209" t="s">
        <v>120</v>
      </c>
    </row>
    <row r="211" spans="2:65" s="1" customFormat="1" ht="16.5" customHeight="1">
      <c r="B211" s="32"/>
      <c r="C211" s="173" t="s">
        <v>250</v>
      </c>
      <c r="D211" s="173" t="s">
        <v>122</v>
      </c>
      <c r="E211" s="174" t="s">
        <v>251</v>
      </c>
      <c r="F211" s="175" t="s">
        <v>252</v>
      </c>
      <c r="G211" s="176" t="s">
        <v>193</v>
      </c>
      <c r="H211" s="177">
        <v>118.58</v>
      </c>
      <c r="I211" s="178"/>
      <c r="J211" s="179">
        <f>ROUND(I211*H211,2)</f>
        <v>0</v>
      </c>
      <c r="K211" s="175" t="s">
        <v>126</v>
      </c>
      <c r="L211" s="36"/>
      <c r="M211" s="180" t="s">
        <v>1</v>
      </c>
      <c r="N211" s="181" t="s">
        <v>43</v>
      </c>
      <c r="O211" s="58"/>
      <c r="P211" s="182">
        <f>O211*H211</f>
        <v>0</v>
      </c>
      <c r="Q211" s="182">
        <v>1.03E-2</v>
      </c>
      <c r="R211" s="182">
        <f>Q211*H211</f>
        <v>1.221374</v>
      </c>
      <c r="S211" s="182">
        <v>0</v>
      </c>
      <c r="T211" s="183">
        <f>S211*H211</f>
        <v>0</v>
      </c>
      <c r="AR211" s="15" t="s">
        <v>127</v>
      </c>
      <c r="AT211" s="15" t="s">
        <v>122</v>
      </c>
      <c r="AU211" s="15" t="s">
        <v>82</v>
      </c>
      <c r="AY211" s="15" t="s">
        <v>120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5" t="s">
        <v>80</v>
      </c>
      <c r="BK211" s="184">
        <f>ROUND(I211*H211,2)</f>
        <v>0</v>
      </c>
      <c r="BL211" s="15" t="s">
        <v>127</v>
      </c>
      <c r="BM211" s="15" t="s">
        <v>253</v>
      </c>
    </row>
    <row r="212" spans="2:65" s="1" customFormat="1">
      <c r="B212" s="32"/>
      <c r="C212" s="33"/>
      <c r="D212" s="185" t="s">
        <v>129</v>
      </c>
      <c r="E212" s="33"/>
      <c r="F212" s="186" t="s">
        <v>252</v>
      </c>
      <c r="G212" s="33"/>
      <c r="H212" s="33"/>
      <c r="I212" s="101"/>
      <c r="J212" s="33"/>
      <c r="K212" s="33"/>
      <c r="L212" s="36"/>
      <c r="M212" s="187"/>
      <c r="N212" s="58"/>
      <c r="O212" s="58"/>
      <c r="P212" s="58"/>
      <c r="Q212" s="58"/>
      <c r="R212" s="58"/>
      <c r="S212" s="58"/>
      <c r="T212" s="59"/>
      <c r="AT212" s="15" t="s">
        <v>129</v>
      </c>
      <c r="AU212" s="15" t="s">
        <v>82</v>
      </c>
    </row>
    <row r="213" spans="2:65" s="11" customFormat="1">
      <c r="B213" s="188"/>
      <c r="C213" s="189"/>
      <c r="D213" s="185" t="s">
        <v>130</v>
      </c>
      <c r="E213" s="190" t="s">
        <v>1</v>
      </c>
      <c r="F213" s="191" t="s">
        <v>254</v>
      </c>
      <c r="G213" s="189"/>
      <c r="H213" s="192">
        <v>118.58</v>
      </c>
      <c r="I213" s="193"/>
      <c r="J213" s="189"/>
      <c r="K213" s="189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130</v>
      </c>
      <c r="AU213" s="198" t="s">
        <v>82</v>
      </c>
      <c r="AV213" s="11" t="s">
        <v>82</v>
      </c>
      <c r="AW213" s="11" t="s">
        <v>34</v>
      </c>
      <c r="AX213" s="11" t="s">
        <v>72</v>
      </c>
      <c r="AY213" s="198" t="s">
        <v>120</v>
      </c>
    </row>
    <row r="214" spans="2:65" s="12" customFormat="1">
      <c r="B214" s="199"/>
      <c r="C214" s="200"/>
      <c r="D214" s="185" t="s">
        <v>130</v>
      </c>
      <c r="E214" s="201" t="s">
        <v>1</v>
      </c>
      <c r="F214" s="202" t="s">
        <v>132</v>
      </c>
      <c r="G214" s="200"/>
      <c r="H214" s="203">
        <v>118.58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130</v>
      </c>
      <c r="AU214" s="209" t="s">
        <v>82</v>
      </c>
      <c r="AV214" s="12" t="s">
        <v>127</v>
      </c>
      <c r="AW214" s="12" t="s">
        <v>34</v>
      </c>
      <c r="AX214" s="12" t="s">
        <v>80</v>
      </c>
      <c r="AY214" s="209" t="s">
        <v>120</v>
      </c>
    </row>
    <row r="215" spans="2:65" s="1" customFormat="1" ht="16.5" customHeight="1">
      <c r="B215" s="32"/>
      <c r="C215" s="173" t="s">
        <v>255</v>
      </c>
      <c r="D215" s="173" t="s">
        <v>122</v>
      </c>
      <c r="E215" s="174" t="s">
        <v>256</v>
      </c>
      <c r="F215" s="175" t="s">
        <v>257</v>
      </c>
      <c r="G215" s="176" t="s">
        <v>142</v>
      </c>
      <c r="H215" s="177">
        <v>2156</v>
      </c>
      <c r="I215" s="178"/>
      <c r="J215" s="179">
        <f>ROUND(I215*H215,2)</f>
        <v>0</v>
      </c>
      <c r="K215" s="175" t="s">
        <v>126</v>
      </c>
      <c r="L215" s="36"/>
      <c r="M215" s="180" t="s">
        <v>1</v>
      </c>
      <c r="N215" s="181" t="s">
        <v>43</v>
      </c>
      <c r="O215" s="58"/>
      <c r="P215" s="182">
        <f>O215*H215</f>
        <v>0</v>
      </c>
      <c r="Q215" s="182">
        <v>8.4000000000000003E-4</v>
      </c>
      <c r="R215" s="182">
        <f>Q215*H215</f>
        <v>1.81104</v>
      </c>
      <c r="S215" s="182">
        <v>0</v>
      </c>
      <c r="T215" s="183">
        <f>S215*H215</f>
        <v>0</v>
      </c>
      <c r="AR215" s="15" t="s">
        <v>127</v>
      </c>
      <c r="AT215" s="15" t="s">
        <v>122</v>
      </c>
      <c r="AU215" s="15" t="s">
        <v>82</v>
      </c>
      <c r="AY215" s="15" t="s">
        <v>120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5" t="s">
        <v>80</v>
      </c>
      <c r="BK215" s="184">
        <f>ROUND(I215*H215,2)</f>
        <v>0</v>
      </c>
      <c r="BL215" s="15" t="s">
        <v>127</v>
      </c>
      <c r="BM215" s="15" t="s">
        <v>258</v>
      </c>
    </row>
    <row r="216" spans="2:65" s="1" customFormat="1">
      <c r="B216" s="32"/>
      <c r="C216" s="33"/>
      <c r="D216" s="185" t="s">
        <v>129</v>
      </c>
      <c r="E216" s="33"/>
      <c r="F216" s="186" t="s">
        <v>257</v>
      </c>
      <c r="G216" s="33"/>
      <c r="H216" s="33"/>
      <c r="I216" s="101"/>
      <c r="J216" s="33"/>
      <c r="K216" s="33"/>
      <c r="L216" s="36"/>
      <c r="M216" s="187"/>
      <c r="N216" s="58"/>
      <c r="O216" s="58"/>
      <c r="P216" s="58"/>
      <c r="Q216" s="58"/>
      <c r="R216" s="58"/>
      <c r="S216" s="58"/>
      <c r="T216" s="59"/>
      <c r="AT216" s="15" t="s">
        <v>129</v>
      </c>
      <c r="AU216" s="15" t="s">
        <v>82</v>
      </c>
    </row>
    <row r="217" spans="2:65" s="11" customFormat="1">
      <c r="B217" s="188"/>
      <c r="C217" s="189"/>
      <c r="D217" s="185" t="s">
        <v>130</v>
      </c>
      <c r="E217" s="190" t="s">
        <v>1</v>
      </c>
      <c r="F217" s="191" t="s">
        <v>259</v>
      </c>
      <c r="G217" s="189"/>
      <c r="H217" s="192">
        <v>2156</v>
      </c>
      <c r="I217" s="193"/>
      <c r="J217" s="189"/>
      <c r="K217" s="189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130</v>
      </c>
      <c r="AU217" s="198" t="s">
        <v>82</v>
      </c>
      <c r="AV217" s="11" t="s">
        <v>82</v>
      </c>
      <c r="AW217" s="11" t="s">
        <v>34</v>
      </c>
      <c r="AX217" s="11" t="s">
        <v>72</v>
      </c>
      <c r="AY217" s="198" t="s">
        <v>120</v>
      </c>
    </row>
    <row r="218" spans="2:65" s="12" customFormat="1">
      <c r="B218" s="199"/>
      <c r="C218" s="200"/>
      <c r="D218" s="185" t="s">
        <v>130</v>
      </c>
      <c r="E218" s="201" t="s">
        <v>1</v>
      </c>
      <c r="F218" s="202" t="s">
        <v>132</v>
      </c>
      <c r="G218" s="200"/>
      <c r="H218" s="203">
        <v>2156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130</v>
      </c>
      <c r="AU218" s="209" t="s">
        <v>82</v>
      </c>
      <c r="AV218" s="12" t="s">
        <v>127</v>
      </c>
      <c r="AW218" s="12" t="s">
        <v>34</v>
      </c>
      <c r="AX218" s="12" t="s">
        <v>80</v>
      </c>
      <c r="AY218" s="209" t="s">
        <v>120</v>
      </c>
    </row>
    <row r="219" spans="2:65" s="1" customFormat="1" ht="16.5" customHeight="1">
      <c r="B219" s="32"/>
      <c r="C219" s="173" t="s">
        <v>260</v>
      </c>
      <c r="D219" s="173" t="s">
        <v>122</v>
      </c>
      <c r="E219" s="174" t="s">
        <v>261</v>
      </c>
      <c r="F219" s="175" t="s">
        <v>262</v>
      </c>
      <c r="G219" s="176" t="s">
        <v>142</v>
      </c>
      <c r="H219" s="177">
        <v>2156</v>
      </c>
      <c r="I219" s="178"/>
      <c r="J219" s="179">
        <f>ROUND(I219*H219,2)</f>
        <v>0</v>
      </c>
      <c r="K219" s="175" t="s">
        <v>126</v>
      </c>
      <c r="L219" s="36"/>
      <c r="M219" s="180" t="s">
        <v>1</v>
      </c>
      <c r="N219" s="181" t="s">
        <v>43</v>
      </c>
      <c r="O219" s="58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AR219" s="15" t="s">
        <v>127</v>
      </c>
      <c r="AT219" s="15" t="s">
        <v>122</v>
      </c>
      <c r="AU219" s="15" t="s">
        <v>82</v>
      </c>
      <c r="AY219" s="15" t="s">
        <v>120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5" t="s">
        <v>80</v>
      </c>
      <c r="BK219" s="184">
        <f>ROUND(I219*H219,2)</f>
        <v>0</v>
      </c>
      <c r="BL219" s="15" t="s">
        <v>127</v>
      </c>
      <c r="BM219" s="15" t="s">
        <v>263</v>
      </c>
    </row>
    <row r="220" spans="2:65" s="1" customFormat="1">
      <c r="B220" s="32"/>
      <c r="C220" s="33"/>
      <c r="D220" s="185" t="s">
        <v>129</v>
      </c>
      <c r="E220" s="33"/>
      <c r="F220" s="186" t="s">
        <v>262</v>
      </c>
      <c r="G220" s="33"/>
      <c r="H220" s="33"/>
      <c r="I220" s="101"/>
      <c r="J220" s="33"/>
      <c r="K220" s="33"/>
      <c r="L220" s="36"/>
      <c r="M220" s="187"/>
      <c r="N220" s="58"/>
      <c r="O220" s="58"/>
      <c r="P220" s="58"/>
      <c r="Q220" s="58"/>
      <c r="R220" s="58"/>
      <c r="S220" s="58"/>
      <c r="T220" s="59"/>
      <c r="AT220" s="15" t="s">
        <v>129</v>
      </c>
      <c r="AU220" s="15" t="s">
        <v>82</v>
      </c>
    </row>
    <row r="221" spans="2:65" s="11" customFormat="1">
      <c r="B221" s="188"/>
      <c r="C221" s="189"/>
      <c r="D221" s="185" t="s">
        <v>130</v>
      </c>
      <c r="E221" s="190" t="s">
        <v>1</v>
      </c>
      <c r="F221" s="191" t="s">
        <v>264</v>
      </c>
      <c r="G221" s="189"/>
      <c r="H221" s="192">
        <v>2156</v>
      </c>
      <c r="I221" s="193"/>
      <c r="J221" s="189"/>
      <c r="K221" s="189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130</v>
      </c>
      <c r="AU221" s="198" t="s">
        <v>82</v>
      </c>
      <c r="AV221" s="11" t="s">
        <v>82</v>
      </c>
      <c r="AW221" s="11" t="s">
        <v>34</v>
      </c>
      <c r="AX221" s="11" t="s">
        <v>72</v>
      </c>
      <c r="AY221" s="198" t="s">
        <v>120</v>
      </c>
    </row>
    <row r="222" spans="2:65" s="12" customFormat="1">
      <c r="B222" s="199"/>
      <c r="C222" s="200"/>
      <c r="D222" s="185" t="s">
        <v>130</v>
      </c>
      <c r="E222" s="201" t="s">
        <v>1</v>
      </c>
      <c r="F222" s="202" t="s">
        <v>132</v>
      </c>
      <c r="G222" s="200"/>
      <c r="H222" s="203">
        <v>2156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130</v>
      </c>
      <c r="AU222" s="209" t="s">
        <v>82</v>
      </c>
      <c r="AV222" s="12" t="s">
        <v>127</v>
      </c>
      <c r="AW222" s="12" t="s">
        <v>34</v>
      </c>
      <c r="AX222" s="12" t="s">
        <v>80</v>
      </c>
      <c r="AY222" s="209" t="s">
        <v>120</v>
      </c>
    </row>
    <row r="223" spans="2:65" s="1" customFormat="1" ht="16.5" customHeight="1">
      <c r="B223" s="32"/>
      <c r="C223" s="173" t="s">
        <v>265</v>
      </c>
      <c r="D223" s="173" t="s">
        <v>122</v>
      </c>
      <c r="E223" s="174" t="s">
        <v>266</v>
      </c>
      <c r="F223" s="175" t="s">
        <v>267</v>
      </c>
      <c r="G223" s="176" t="s">
        <v>142</v>
      </c>
      <c r="H223" s="177">
        <v>60.2</v>
      </c>
      <c r="I223" s="178"/>
      <c r="J223" s="179">
        <f>ROUND(I223*H223,2)</f>
        <v>0</v>
      </c>
      <c r="K223" s="175" t="s">
        <v>126</v>
      </c>
      <c r="L223" s="36"/>
      <c r="M223" s="180" t="s">
        <v>1</v>
      </c>
      <c r="N223" s="181" t="s">
        <v>43</v>
      </c>
      <c r="O223" s="58"/>
      <c r="P223" s="182">
        <f>O223*H223</f>
        <v>0</v>
      </c>
      <c r="Q223" s="182">
        <v>2.0799999999999998E-3</v>
      </c>
      <c r="R223" s="182">
        <f>Q223*H223</f>
        <v>0.12521599999999999</v>
      </c>
      <c r="S223" s="182">
        <v>0</v>
      </c>
      <c r="T223" s="183">
        <f>S223*H223</f>
        <v>0</v>
      </c>
      <c r="AR223" s="15" t="s">
        <v>127</v>
      </c>
      <c r="AT223" s="15" t="s">
        <v>122</v>
      </c>
      <c r="AU223" s="15" t="s">
        <v>82</v>
      </c>
      <c r="AY223" s="15" t="s">
        <v>120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5" t="s">
        <v>80</v>
      </c>
      <c r="BK223" s="184">
        <f>ROUND(I223*H223,2)</f>
        <v>0</v>
      </c>
      <c r="BL223" s="15" t="s">
        <v>127</v>
      </c>
      <c r="BM223" s="15" t="s">
        <v>268</v>
      </c>
    </row>
    <row r="224" spans="2:65" s="1" customFormat="1">
      <c r="B224" s="32"/>
      <c r="C224" s="33"/>
      <c r="D224" s="185" t="s">
        <v>129</v>
      </c>
      <c r="E224" s="33"/>
      <c r="F224" s="186" t="s">
        <v>267</v>
      </c>
      <c r="G224" s="33"/>
      <c r="H224" s="33"/>
      <c r="I224" s="101"/>
      <c r="J224" s="33"/>
      <c r="K224" s="33"/>
      <c r="L224" s="36"/>
      <c r="M224" s="187"/>
      <c r="N224" s="58"/>
      <c r="O224" s="58"/>
      <c r="P224" s="58"/>
      <c r="Q224" s="58"/>
      <c r="R224" s="58"/>
      <c r="S224" s="58"/>
      <c r="T224" s="59"/>
      <c r="AT224" s="15" t="s">
        <v>129</v>
      </c>
      <c r="AU224" s="15" t="s">
        <v>82</v>
      </c>
    </row>
    <row r="225" spans="2:65" s="11" customFormat="1">
      <c r="B225" s="188"/>
      <c r="C225" s="189"/>
      <c r="D225" s="185" t="s">
        <v>130</v>
      </c>
      <c r="E225" s="190" t="s">
        <v>1</v>
      </c>
      <c r="F225" s="191" t="s">
        <v>269</v>
      </c>
      <c r="G225" s="189"/>
      <c r="H225" s="192">
        <v>60.2</v>
      </c>
      <c r="I225" s="193"/>
      <c r="J225" s="189"/>
      <c r="K225" s="189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130</v>
      </c>
      <c r="AU225" s="198" t="s">
        <v>82</v>
      </c>
      <c r="AV225" s="11" t="s">
        <v>82</v>
      </c>
      <c r="AW225" s="11" t="s">
        <v>34</v>
      </c>
      <c r="AX225" s="11" t="s">
        <v>72</v>
      </c>
      <c r="AY225" s="198" t="s">
        <v>120</v>
      </c>
    </row>
    <row r="226" spans="2:65" s="12" customFormat="1">
      <c r="B226" s="199"/>
      <c r="C226" s="200"/>
      <c r="D226" s="185" t="s">
        <v>130</v>
      </c>
      <c r="E226" s="201" t="s">
        <v>1</v>
      </c>
      <c r="F226" s="202" t="s">
        <v>132</v>
      </c>
      <c r="G226" s="200"/>
      <c r="H226" s="203">
        <v>60.2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130</v>
      </c>
      <c r="AU226" s="209" t="s">
        <v>82</v>
      </c>
      <c r="AV226" s="12" t="s">
        <v>127</v>
      </c>
      <c r="AW226" s="12" t="s">
        <v>34</v>
      </c>
      <c r="AX226" s="12" t="s">
        <v>80</v>
      </c>
      <c r="AY226" s="209" t="s">
        <v>120</v>
      </c>
    </row>
    <row r="227" spans="2:65" s="1" customFormat="1" ht="16.5" customHeight="1">
      <c r="B227" s="32"/>
      <c r="C227" s="173" t="s">
        <v>270</v>
      </c>
      <c r="D227" s="173" t="s">
        <v>122</v>
      </c>
      <c r="E227" s="174" t="s">
        <v>271</v>
      </c>
      <c r="F227" s="175" t="s">
        <v>272</v>
      </c>
      <c r="G227" s="176" t="s">
        <v>142</v>
      </c>
      <c r="H227" s="177">
        <v>60.2</v>
      </c>
      <c r="I227" s="178"/>
      <c r="J227" s="179">
        <f>ROUND(I227*H227,2)</f>
        <v>0</v>
      </c>
      <c r="K227" s="175" t="s">
        <v>126</v>
      </c>
      <c r="L227" s="36"/>
      <c r="M227" s="180" t="s">
        <v>1</v>
      </c>
      <c r="N227" s="181" t="s">
        <v>43</v>
      </c>
      <c r="O227" s="58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15" t="s">
        <v>127</v>
      </c>
      <c r="AT227" s="15" t="s">
        <v>122</v>
      </c>
      <c r="AU227" s="15" t="s">
        <v>82</v>
      </c>
      <c r="AY227" s="15" t="s">
        <v>120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5" t="s">
        <v>80</v>
      </c>
      <c r="BK227" s="184">
        <f>ROUND(I227*H227,2)</f>
        <v>0</v>
      </c>
      <c r="BL227" s="15" t="s">
        <v>127</v>
      </c>
      <c r="BM227" s="15" t="s">
        <v>273</v>
      </c>
    </row>
    <row r="228" spans="2:65" s="1" customFormat="1">
      <c r="B228" s="32"/>
      <c r="C228" s="33"/>
      <c r="D228" s="185" t="s">
        <v>129</v>
      </c>
      <c r="E228" s="33"/>
      <c r="F228" s="186" t="s">
        <v>272</v>
      </c>
      <c r="G228" s="33"/>
      <c r="H228" s="33"/>
      <c r="I228" s="101"/>
      <c r="J228" s="33"/>
      <c r="K228" s="33"/>
      <c r="L228" s="36"/>
      <c r="M228" s="187"/>
      <c r="N228" s="58"/>
      <c r="O228" s="58"/>
      <c r="P228" s="58"/>
      <c r="Q228" s="58"/>
      <c r="R228" s="58"/>
      <c r="S228" s="58"/>
      <c r="T228" s="59"/>
      <c r="AT228" s="15" t="s">
        <v>129</v>
      </c>
      <c r="AU228" s="15" t="s">
        <v>82</v>
      </c>
    </row>
    <row r="229" spans="2:65" s="11" customFormat="1">
      <c r="B229" s="188"/>
      <c r="C229" s="189"/>
      <c r="D229" s="185" t="s">
        <v>130</v>
      </c>
      <c r="E229" s="190" t="s">
        <v>1</v>
      </c>
      <c r="F229" s="191" t="s">
        <v>274</v>
      </c>
      <c r="G229" s="189"/>
      <c r="H229" s="192">
        <v>60.2</v>
      </c>
      <c r="I229" s="193"/>
      <c r="J229" s="189"/>
      <c r="K229" s="189"/>
      <c r="L229" s="194"/>
      <c r="M229" s="195"/>
      <c r="N229" s="196"/>
      <c r="O229" s="196"/>
      <c r="P229" s="196"/>
      <c r="Q229" s="196"/>
      <c r="R229" s="196"/>
      <c r="S229" s="196"/>
      <c r="T229" s="197"/>
      <c r="AT229" s="198" t="s">
        <v>130</v>
      </c>
      <c r="AU229" s="198" t="s">
        <v>82</v>
      </c>
      <c r="AV229" s="11" t="s">
        <v>82</v>
      </c>
      <c r="AW229" s="11" t="s">
        <v>34</v>
      </c>
      <c r="AX229" s="11" t="s">
        <v>72</v>
      </c>
      <c r="AY229" s="198" t="s">
        <v>120</v>
      </c>
    </row>
    <row r="230" spans="2:65" s="12" customFormat="1">
      <c r="B230" s="199"/>
      <c r="C230" s="200"/>
      <c r="D230" s="185" t="s">
        <v>130</v>
      </c>
      <c r="E230" s="201" t="s">
        <v>1</v>
      </c>
      <c r="F230" s="202" t="s">
        <v>132</v>
      </c>
      <c r="G230" s="200"/>
      <c r="H230" s="203">
        <v>60.2</v>
      </c>
      <c r="I230" s="204"/>
      <c r="J230" s="200"/>
      <c r="K230" s="200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130</v>
      </c>
      <c r="AU230" s="209" t="s">
        <v>82</v>
      </c>
      <c r="AV230" s="12" t="s">
        <v>127</v>
      </c>
      <c r="AW230" s="12" t="s">
        <v>34</v>
      </c>
      <c r="AX230" s="12" t="s">
        <v>80</v>
      </c>
      <c r="AY230" s="209" t="s">
        <v>120</v>
      </c>
    </row>
    <row r="231" spans="2:65" s="1" customFormat="1" ht="16.5" customHeight="1">
      <c r="B231" s="32"/>
      <c r="C231" s="173" t="s">
        <v>275</v>
      </c>
      <c r="D231" s="173" t="s">
        <v>122</v>
      </c>
      <c r="E231" s="174" t="s">
        <v>276</v>
      </c>
      <c r="F231" s="175" t="s">
        <v>277</v>
      </c>
      <c r="G231" s="176" t="s">
        <v>125</v>
      </c>
      <c r="H231" s="177">
        <v>5</v>
      </c>
      <c r="I231" s="178"/>
      <c r="J231" s="179">
        <f>ROUND(I231*H231,2)</f>
        <v>0</v>
      </c>
      <c r="K231" s="175" t="s">
        <v>126</v>
      </c>
      <c r="L231" s="36"/>
      <c r="M231" s="180" t="s">
        <v>1</v>
      </c>
      <c r="N231" s="181" t="s">
        <v>43</v>
      </c>
      <c r="O231" s="58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AR231" s="15" t="s">
        <v>127</v>
      </c>
      <c r="AT231" s="15" t="s">
        <v>122</v>
      </c>
      <c r="AU231" s="15" t="s">
        <v>82</v>
      </c>
      <c r="AY231" s="15" t="s">
        <v>120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5" t="s">
        <v>80</v>
      </c>
      <c r="BK231" s="184">
        <f>ROUND(I231*H231,2)</f>
        <v>0</v>
      </c>
      <c r="BL231" s="15" t="s">
        <v>127</v>
      </c>
      <c r="BM231" s="15" t="s">
        <v>278</v>
      </c>
    </row>
    <row r="232" spans="2:65" s="1" customFormat="1">
      <c r="B232" s="32"/>
      <c r="C232" s="33"/>
      <c r="D232" s="185" t="s">
        <v>129</v>
      </c>
      <c r="E232" s="33"/>
      <c r="F232" s="186" t="s">
        <v>277</v>
      </c>
      <c r="G232" s="33"/>
      <c r="H232" s="33"/>
      <c r="I232" s="101"/>
      <c r="J232" s="33"/>
      <c r="K232" s="33"/>
      <c r="L232" s="36"/>
      <c r="M232" s="187"/>
      <c r="N232" s="58"/>
      <c r="O232" s="58"/>
      <c r="P232" s="58"/>
      <c r="Q232" s="58"/>
      <c r="R232" s="58"/>
      <c r="S232" s="58"/>
      <c r="T232" s="59"/>
      <c r="AT232" s="15" t="s">
        <v>129</v>
      </c>
      <c r="AU232" s="15" t="s">
        <v>82</v>
      </c>
    </row>
    <row r="233" spans="2:65" s="11" customFormat="1">
      <c r="B233" s="188"/>
      <c r="C233" s="189"/>
      <c r="D233" s="185" t="s">
        <v>130</v>
      </c>
      <c r="E233" s="190" t="s">
        <v>1</v>
      </c>
      <c r="F233" s="191" t="s">
        <v>131</v>
      </c>
      <c r="G233" s="189"/>
      <c r="H233" s="192">
        <v>5</v>
      </c>
      <c r="I233" s="193"/>
      <c r="J233" s="189"/>
      <c r="K233" s="189"/>
      <c r="L233" s="194"/>
      <c r="M233" s="195"/>
      <c r="N233" s="196"/>
      <c r="O233" s="196"/>
      <c r="P233" s="196"/>
      <c r="Q233" s="196"/>
      <c r="R233" s="196"/>
      <c r="S233" s="196"/>
      <c r="T233" s="197"/>
      <c r="AT233" s="198" t="s">
        <v>130</v>
      </c>
      <c r="AU233" s="198" t="s">
        <v>82</v>
      </c>
      <c r="AV233" s="11" t="s">
        <v>82</v>
      </c>
      <c r="AW233" s="11" t="s">
        <v>34</v>
      </c>
      <c r="AX233" s="11" t="s">
        <v>72</v>
      </c>
      <c r="AY233" s="198" t="s">
        <v>120</v>
      </c>
    </row>
    <row r="234" spans="2:65" s="12" customFormat="1">
      <c r="B234" s="199"/>
      <c r="C234" s="200"/>
      <c r="D234" s="185" t="s">
        <v>130</v>
      </c>
      <c r="E234" s="201" t="s">
        <v>1</v>
      </c>
      <c r="F234" s="202" t="s">
        <v>132</v>
      </c>
      <c r="G234" s="200"/>
      <c r="H234" s="203">
        <v>5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130</v>
      </c>
      <c r="AU234" s="209" t="s">
        <v>82</v>
      </c>
      <c r="AV234" s="12" t="s">
        <v>127</v>
      </c>
      <c r="AW234" s="12" t="s">
        <v>34</v>
      </c>
      <c r="AX234" s="12" t="s">
        <v>80</v>
      </c>
      <c r="AY234" s="209" t="s">
        <v>120</v>
      </c>
    </row>
    <row r="235" spans="2:65" s="1" customFormat="1" ht="16.5" customHeight="1">
      <c r="B235" s="32"/>
      <c r="C235" s="173" t="s">
        <v>279</v>
      </c>
      <c r="D235" s="173" t="s">
        <v>122</v>
      </c>
      <c r="E235" s="174" t="s">
        <v>280</v>
      </c>
      <c r="F235" s="175" t="s">
        <v>281</v>
      </c>
      <c r="G235" s="176" t="s">
        <v>125</v>
      </c>
      <c r="H235" s="177">
        <v>5</v>
      </c>
      <c r="I235" s="178"/>
      <c r="J235" s="179">
        <f>ROUND(I235*H235,2)</f>
        <v>0</v>
      </c>
      <c r="K235" s="175" t="s">
        <v>126</v>
      </c>
      <c r="L235" s="36"/>
      <c r="M235" s="180" t="s">
        <v>1</v>
      </c>
      <c r="N235" s="181" t="s">
        <v>43</v>
      </c>
      <c r="O235" s="58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AR235" s="15" t="s">
        <v>127</v>
      </c>
      <c r="AT235" s="15" t="s">
        <v>122</v>
      </c>
      <c r="AU235" s="15" t="s">
        <v>82</v>
      </c>
      <c r="AY235" s="15" t="s">
        <v>120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5" t="s">
        <v>80</v>
      </c>
      <c r="BK235" s="184">
        <f>ROUND(I235*H235,2)</f>
        <v>0</v>
      </c>
      <c r="BL235" s="15" t="s">
        <v>127</v>
      </c>
      <c r="BM235" s="15" t="s">
        <v>282</v>
      </c>
    </row>
    <row r="236" spans="2:65" s="1" customFormat="1">
      <c r="B236" s="32"/>
      <c r="C236" s="33"/>
      <c r="D236" s="185" t="s">
        <v>129</v>
      </c>
      <c r="E236" s="33"/>
      <c r="F236" s="186" t="s">
        <v>281</v>
      </c>
      <c r="G236" s="33"/>
      <c r="H236" s="33"/>
      <c r="I236" s="101"/>
      <c r="J236" s="33"/>
      <c r="K236" s="33"/>
      <c r="L236" s="36"/>
      <c r="M236" s="187"/>
      <c r="N236" s="58"/>
      <c r="O236" s="58"/>
      <c r="P236" s="58"/>
      <c r="Q236" s="58"/>
      <c r="R236" s="58"/>
      <c r="S236" s="58"/>
      <c r="T236" s="59"/>
      <c r="AT236" s="15" t="s">
        <v>129</v>
      </c>
      <c r="AU236" s="15" t="s">
        <v>82</v>
      </c>
    </row>
    <row r="237" spans="2:65" s="11" customFormat="1">
      <c r="B237" s="188"/>
      <c r="C237" s="189"/>
      <c r="D237" s="185" t="s">
        <v>130</v>
      </c>
      <c r="E237" s="190" t="s">
        <v>1</v>
      </c>
      <c r="F237" s="191" t="s">
        <v>131</v>
      </c>
      <c r="G237" s="189"/>
      <c r="H237" s="192">
        <v>5</v>
      </c>
      <c r="I237" s="193"/>
      <c r="J237" s="189"/>
      <c r="K237" s="189"/>
      <c r="L237" s="194"/>
      <c r="M237" s="195"/>
      <c r="N237" s="196"/>
      <c r="O237" s="196"/>
      <c r="P237" s="196"/>
      <c r="Q237" s="196"/>
      <c r="R237" s="196"/>
      <c r="S237" s="196"/>
      <c r="T237" s="197"/>
      <c r="AT237" s="198" t="s">
        <v>130</v>
      </c>
      <c r="AU237" s="198" t="s">
        <v>82</v>
      </c>
      <c r="AV237" s="11" t="s">
        <v>82</v>
      </c>
      <c r="AW237" s="11" t="s">
        <v>34</v>
      </c>
      <c r="AX237" s="11" t="s">
        <v>72</v>
      </c>
      <c r="AY237" s="198" t="s">
        <v>120</v>
      </c>
    </row>
    <row r="238" spans="2:65" s="12" customFormat="1">
      <c r="B238" s="199"/>
      <c r="C238" s="200"/>
      <c r="D238" s="185" t="s">
        <v>130</v>
      </c>
      <c r="E238" s="201" t="s">
        <v>1</v>
      </c>
      <c r="F238" s="202" t="s">
        <v>132</v>
      </c>
      <c r="G238" s="200"/>
      <c r="H238" s="203">
        <v>5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130</v>
      </c>
      <c r="AU238" s="209" t="s">
        <v>82</v>
      </c>
      <c r="AV238" s="12" t="s">
        <v>127</v>
      </c>
      <c r="AW238" s="12" t="s">
        <v>34</v>
      </c>
      <c r="AX238" s="12" t="s">
        <v>80</v>
      </c>
      <c r="AY238" s="209" t="s">
        <v>120</v>
      </c>
    </row>
    <row r="239" spans="2:65" s="1" customFormat="1" ht="16.5" customHeight="1">
      <c r="B239" s="32"/>
      <c r="C239" s="173" t="s">
        <v>283</v>
      </c>
      <c r="D239" s="173" t="s">
        <v>122</v>
      </c>
      <c r="E239" s="174" t="s">
        <v>284</v>
      </c>
      <c r="F239" s="175" t="s">
        <v>285</v>
      </c>
      <c r="G239" s="176" t="s">
        <v>125</v>
      </c>
      <c r="H239" s="177">
        <v>5</v>
      </c>
      <c r="I239" s="178"/>
      <c r="J239" s="179">
        <f>ROUND(I239*H239,2)</f>
        <v>0</v>
      </c>
      <c r="K239" s="175" t="s">
        <v>126</v>
      </c>
      <c r="L239" s="36"/>
      <c r="M239" s="180" t="s">
        <v>1</v>
      </c>
      <c r="N239" s="181" t="s">
        <v>43</v>
      </c>
      <c r="O239" s="58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AR239" s="15" t="s">
        <v>127</v>
      </c>
      <c r="AT239" s="15" t="s">
        <v>122</v>
      </c>
      <c r="AU239" s="15" t="s">
        <v>82</v>
      </c>
      <c r="AY239" s="15" t="s">
        <v>120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5" t="s">
        <v>80</v>
      </c>
      <c r="BK239" s="184">
        <f>ROUND(I239*H239,2)</f>
        <v>0</v>
      </c>
      <c r="BL239" s="15" t="s">
        <v>127</v>
      </c>
      <c r="BM239" s="15" t="s">
        <v>286</v>
      </c>
    </row>
    <row r="240" spans="2:65" s="1" customFormat="1">
      <c r="B240" s="32"/>
      <c r="C240" s="33"/>
      <c r="D240" s="185" t="s">
        <v>129</v>
      </c>
      <c r="E240" s="33"/>
      <c r="F240" s="186" t="s">
        <v>285</v>
      </c>
      <c r="G240" s="33"/>
      <c r="H240" s="33"/>
      <c r="I240" s="101"/>
      <c r="J240" s="33"/>
      <c r="K240" s="33"/>
      <c r="L240" s="36"/>
      <c r="M240" s="187"/>
      <c r="N240" s="58"/>
      <c r="O240" s="58"/>
      <c r="P240" s="58"/>
      <c r="Q240" s="58"/>
      <c r="R240" s="58"/>
      <c r="S240" s="58"/>
      <c r="T240" s="59"/>
      <c r="AT240" s="15" t="s">
        <v>129</v>
      </c>
      <c r="AU240" s="15" t="s">
        <v>82</v>
      </c>
    </row>
    <row r="241" spans="2:65" s="11" customFormat="1">
      <c r="B241" s="188"/>
      <c r="C241" s="189"/>
      <c r="D241" s="185" t="s">
        <v>130</v>
      </c>
      <c r="E241" s="190" t="s">
        <v>1</v>
      </c>
      <c r="F241" s="191" t="s">
        <v>131</v>
      </c>
      <c r="G241" s="189"/>
      <c r="H241" s="192">
        <v>5</v>
      </c>
      <c r="I241" s="193"/>
      <c r="J241" s="189"/>
      <c r="K241" s="189"/>
      <c r="L241" s="194"/>
      <c r="M241" s="195"/>
      <c r="N241" s="196"/>
      <c r="O241" s="196"/>
      <c r="P241" s="196"/>
      <c r="Q241" s="196"/>
      <c r="R241" s="196"/>
      <c r="S241" s="196"/>
      <c r="T241" s="197"/>
      <c r="AT241" s="198" t="s">
        <v>130</v>
      </c>
      <c r="AU241" s="198" t="s">
        <v>82</v>
      </c>
      <c r="AV241" s="11" t="s">
        <v>82</v>
      </c>
      <c r="AW241" s="11" t="s">
        <v>34</v>
      </c>
      <c r="AX241" s="11" t="s">
        <v>72</v>
      </c>
      <c r="AY241" s="198" t="s">
        <v>120</v>
      </c>
    </row>
    <row r="242" spans="2:65" s="12" customFormat="1">
      <c r="B242" s="199"/>
      <c r="C242" s="200"/>
      <c r="D242" s="185" t="s">
        <v>130</v>
      </c>
      <c r="E242" s="201" t="s">
        <v>1</v>
      </c>
      <c r="F242" s="202" t="s">
        <v>132</v>
      </c>
      <c r="G242" s="200"/>
      <c r="H242" s="203">
        <v>5</v>
      </c>
      <c r="I242" s="204"/>
      <c r="J242" s="200"/>
      <c r="K242" s="200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130</v>
      </c>
      <c r="AU242" s="209" t="s">
        <v>82</v>
      </c>
      <c r="AV242" s="12" t="s">
        <v>127</v>
      </c>
      <c r="AW242" s="12" t="s">
        <v>34</v>
      </c>
      <c r="AX242" s="12" t="s">
        <v>80</v>
      </c>
      <c r="AY242" s="209" t="s">
        <v>120</v>
      </c>
    </row>
    <row r="243" spans="2:65" s="1" customFormat="1" ht="16.5" customHeight="1">
      <c r="B243" s="32"/>
      <c r="C243" s="173" t="s">
        <v>287</v>
      </c>
      <c r="D243" s="173" t="s">
        <v>122</v>
      </c>
      <c r="E243" s="174" t="s">
        <v>288</v>
      </c>
      <c r="F243" s="175" t="s">
        <v>289</v>
      </c>
      <c r="G243" s="176" t="s">
        <v>125</v>
      </c>
      <c r="H243" s="177">
        <v>3</v>
      </c>
      <c r="I243" s="178"/>
      <c r="J243" s="179">
        <f>ROUND(I243*H243,2)</f>
        <v>0</v>
      </c>
      <c r="K243" s="175" t="s">
        <v>126</v>
      </c>
      <c r="L243" s="36"/>
      <c r="M243" s="180" t="s">
        <v>1</v>
      </c>
      <c r="N243" s="181" t="s">
        <v>43</v>
      </c>
      <c r="O243" s="58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AR243" s="15" t="s">
        <v>127</v>
      </c>
      <c r="AT243" s="15" t="s">
        <v>122</v>
      </c>
      <c r="AU243" s="15" t="s">
        <v>82</v>
      </c>
      <c r="AY243" s="15" t="s">
        <v>120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5" t="s">
        <v>80</v>
      </c>
      <c r="BK243" s="184">
        <f>ROUND(I243*H243,2)</f>
        <v>0</v>
      </c>
      <c r="BL243" s="15" t="s">
        <v>127</v>
      </c>
      <c r="BM243" s="15" t="s">
        <v>290</v>
      </c>
    </row>
    <row r="244" spans="2:65" s="1" customFormat="1">
      <c r="B244" s="32"/>
      <c r="C244" s="33"/>
      <c r="D244" s="185" t="s">
        <v>129</v>
      </c>
      <c r="E244" s="33"/>
      <c r="F244" s="186" t="s">
        <v>289</v>
      </c>
      <c r="G244" s="33"/>
      <c r="H244" s="33"/>
      <c r="I244" s="101"/>
      <c r="J244" s="33"/>
      <c r="K244" s="33"/>
      <c r="L244" s="36"/>
      <c r="M244" s="187"/>
      <c r="N244" s="58"/>
      <c r="O244" s="58"/>
      <c r="P244" s="58"/>
      <c r="Q244" s="58"/>
      <c r="R244" s="58"/>
      <c r="S244" s="58"/>
      <c r="T244" s="59"/>
      <c r="AT244" s="15" t="s">
        <v>129</v>
      </c>
      <c r="AU244" s="15" t="s">
        <v>82</v>
      </c>
    </row>
    <row r="245" spans="2:65" s="11" customFormat="1">
      <c r="B245" s="188"/>
      <c r="C245" s="189"/>
      <c r="D245" s="185" t="s">
        <v>130</v>
      </c>
      <c r="E245" s="190" t="s">
        <v>1</v>
      </c>
      <c r="F245" s="191" t="s">
        <v>136</v>
      </c>
      <c r="G245" s="189"/>
      <c r="H245" s="192">
        <v>3</v>
      </c>
      <c r="I245" s="193"/>
      <c r="J245" s="189"/>
      <c r="K245" s="189"/>
      <c r="L245" s="194"/>
      <c r="M245" s="195"/>
      <c r="N245" s="196"/>
      <c r="O245" s="196"/>
      <c r="P245" s="196"/>
      <c r="Q245" s="196"/>
      <c r="R245" s="196"/>
      <c r="S245" s="196"/>
      <c r="T245" s="197"/>
      <c r="AT245" s="198" t="s">
        <v>130</v>
      </c>
      <c r="AU245" s="198" t="s">
        <v>82</v>
      </c>
      <c r="AV245" s="11" t="s">
        <v>82</v>
      </c>
      <c r="AW245" s="11" t="s">
        <v>34</v>
      </c>
      <c r="AX245" s="11" t="s">
        <v>72</v>
      </c>
      <c r="AY245" s="198" t="s">
        <v>120</v>
      </c>
    </row>
    <row r="246" spans="2:65" s="12" customFormat="1">
      <c r="B246" s="199"/>
      <c r="C246" s="200"/>
      <c r="D246" s="185" t="s">
        <v>130</v>
      </c>
      <c r="E246" s="201" t="s">
        <v>1</v>
      </c>
      <c r="F246" s="202" t="s">
        <v>132</v>
      </c>
      <c r="G246" s="200"/>
      <c r="H246" s="203">
        <v>3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130</v>
      </c>
      <c r="AU246" s="209" t="s">
        <v>82</v>
      </c>
      <c r="AV246" s="12" t="s">
        <v>127</v>
      </c>
      <c r="AW246" s="12" t="s">
        <v>34</v>
      </c>
      <c r="AX246" s="12" t="s">
        <v>80</v>
      </c>
      <c r="AY246" s="209" t="s">
        <v>120</v>
      </c>
    </row>
    <row r="247" spans="2:65" s="1" customFormat="1" ht="16.5" customHeight="1">
      <c r="B247" s="32"/>
      <c r="C247" s="173" t="s">
        <v>291</v>
      </c>
      <c r="D247" s="173" t="s">
        <v>122</v>
      </c>
      <c r="E247" s="174" t="s">
        <v>292</v>
      </c>
      <c r="F247" s="175" t="s">
        <v>293</v>
      </c>
      <c r="G247" s="176" t="s">
        <v>125</v>
      </c>
      <c r="H247" s="177">
        <v>50</v>
      </c>
      <c r="I247" s="178"/>
      <c r="J247" s="179">
        <f>ROUND(I247*H247,2)</f>
        <v>0</v>
      </c>
      <c r="K247" s="175" t="s">
        <v>126</v>
      </c>
      <c r="L247" s="36"/>
      <c r="M247" s="180" t="s">
        <v>1</v>
      </c>
      <c r="N247" s="181" t="s">
        <v>43</v>
      </c>
      <c r="O247" s="58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AR247" s="15" t="s">
        <v>127</v>
      </c>
      <c r="AT247" s="15" t="s">
        <v>122</v>
      </c>
      <c r="AU247" s="15" t="s">
        <v>82</v>
      </c>
      <c r="AY247" s="15" t="s">
        <v>120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5" t="s">
        <v>80</v>
      </c>
      <c r="BK247" s="184">
        <f>ROUND(I247*H247,2)</f>
        <v>0</v>
      </c>
      <c r="BL247" s="15" t="s">
        <v>127</v>
      </c>
      <c r="BM247" s="15" t="s">
        <v>294</v>
      </c>
    </row>
    <row r="248" spans="2:65" s="1" customFormat="1" ht="19.2">
      <c r="B248" s="32"/>
      <c r="C248" s="33"/>
      <c r="D248" s="185" t="s">
        <v>129</v>
      </c>
      <c r="E248" s="33"/>
      <c r="F248" s="186" t="s">
        <v>293</v>
      </c>
      <c r="G248" s="33"/>
      <c r="H248" s="33"/>
      <c r="I248" s="101"/>
      <c r="J248" s="33"/>
      <c r="K248" s="33"/>
      <c r="L248" s="36"/>
      <c r="M248" s="187"/>
      <c r="N248" s="58"/>
      <c r="O248" s="58"/>
      <c r="P248" s="58"/>
      <c r="Q248" s="58"/>
      <c r="R248" s="58"/>
      <c r="S248" s="58"/>
      <c r="T248" s="59"/>
      <c r="AT248" s="15" t="s">
        <v>129</v>
      </c>
      <c r="AU248" s="15" t="s">
        <v>82</v>
      </c>
    </row>
    <row r="249" spans="2:65" s="11" customFormat="1">
      <c r="B249" s="188"/>
      <c r="C249" s="189"/>
      <c r="D249" s="185" t="s">
        <v>130</v>
      </c>
      <c r="E249" s="190" t="s">
        <v>1</v>
      </c>
      <c r="F249" s="191" t="s">
        <v>295</v>
      </c>
      <c r="G249" s="189"/>
      <c r="H249" s="192">
        <v>50</v>
      </c>
      <c r="I249" s="193"/>
      <c r="J249" s="189"/>
      <c r="K249" s="189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130</v>
      </c>
      <c r="AU249" s="198" t="s">
        <v>82</v>
      </c>
      <c r="AV249" s="11" t="s">
        <v>82</v>
      </c>
      <c r="AW249" s="11" t="s">
        <v>34</v>
      </c>
      <c r="AX249" s="11" t="s">
        <v>72</v>
      </c>
      <c r="AY249" s="198" t="s">
        <v>120</v>
      </c>
    </row>
    <row r="250" spans="2:65" s="12" customFormat="1">
      <c r="B250" s="199"/>
      <c r="C250" s="200"/>
      <c r="D250" s="185" t="s">
        <v>130</v>
      </c>
      <c r="E250" s="201" t="s">
        <v>1</v>
      </c>
      <c r="F250" s="202" t="s">
        <v>132</v>
      </c>
      <c r="G250" s="200"/>
      <c r="H250" s="203">
        <v>50</v>
      </c>
      <c r="I250" s="204"/>
      <c r="J250" s="200"/>
      <c r="K250" s="200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130</v>
      </c>
      <c r="AU250" s="209" t="s">
        <v>82</v>
      </c>
      <c r="AV250" s="12" t="s">
        <v>127</v>
      </c>
      <c r="AW250" s="12" t="s">
        <v>34</v>
      </c>
      <c r="AX250" s="12" t="s">
        <v>80</v>
      </c>
      <c r="AY250" s="209" t="s">
        <v>120</v>
      </c>
    </row>
    <row r="251" spans="2:65" s="1" customFormat="1" ht="16.5" customHeight="1">
      <c r="B251" s="32"/>
      <c r="C251" s="173" t="s">
        <v>296</v>
      </c>
      <c r="D251" s="173" t="s">
        <v>122</v>
      </c>
      <c r="E251" s="174" t="s">
        <v>297</v>
      </c>
      <c r="F251" s="175" t="s">
        <v>298</v>
      </c>
      <c r="G251" s="176" t="s">
        <v>125</v>
      </c>
      <c r="H251" s="177">
        <v>50</v>
      </c>
      <c r="I251" s="178"/>
      <c r="J251" s="179">
        <f>ROUND(I251*H251,2)</f>
        <v>0</v>
      </c>
      <c r="K251" s="175" t="s">
        <v>126</v>
      </c>
      <c r="L251" s="36"/>
      <c r="M251" s="180" t="s">
        <v>1</v>
      </c>
      <c r="N251" s="181" t="s">
        <v>43</v>
      </c>
      <c r="O251" s="58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AR251" s="15" t="s">
        <v>127</v>
      </c>
      <c r="AT251" s="15" t="s">
        <v>122</v>
      </c>
      <c r="AU251" s="15" t="s">
        <v>82</v>
      </c>
      <c r="AY251" s="15" t="s">
        <v>120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5" t="s">
        <v>80</v>
      </c>
      <c r="BK251" s="184">
        <f>ROUND(I251*H251,2)</f>
        <v>0</v>
      </c>
      <c r="BL251" s="15" t="s">
        <v>127</v>
      </c>
      <c r="BM251" s="15" t="s">
        <v>299</v>
      </c>
    </row>
    <row r="252" spans="2:65" s="1" customFormat="1" ht="19.2">
      <c r="B252" s="32"/>
      <c r="C252" s="33"/>
      <c r="D252" s="185" t="s">
        <v>129</v>
      </c>
      <c r="E252" s="33"/>
      <c r="F252" s="186" t="s">
        <v>298</v>
      </c>
      <c r="G252" s="33"/>
      <c r="H252" s="33"/>
      <c r="I252" s="101"/>
      <c r="J252" s="33"/>
      <c r="K252" s="33"/>
      <c r="L252" s="36"/>
      <c r="M252" s="187"/>
      <c r="N252" s="58"/>
      <c r="O252" s="58"/>
      <c r="P252" s="58"/>
      <c r="Q252" s="58"/>
      <c r="R252" s="58"/>
      <c r="S252" s="58"/>
      <c r="T252" s="59"/>
      <c r="AT252" s="15" t="s">
        <v>129</v>
      </c>
      <c r="AU252" s="15" t="s">
        <v>82</v>
      </c>
    </row>
    <row r="253" spans="2:65" s="11" customFormat="1">
      <c r="B253" s="188"/>
      <c r="C253" s="189"/>
      <c r="D253" s="185" t="s">
        <v>130</v>
      </c>
      <c r="E253" s="190" t="s">
        <v>1</v>
      </c>
      <c r="F253" s="191" t="s">
        <v>295</v>
      </c>
      <c r="G253" s="189"/>
      <c r="H253" s="192">
        <v>50</v>
      </c>
      <c r="I253" s="193"/>
      <c r="J253" s="189"/>
      <c r="K253" s="189"/>
      <c r="L253" s="194"/>
      <c r="M253" s="195"/>
      <c r="N253" s="196"/>
      <c r="O253" s="196"/>
      <c r="P253" s="196"/>
      <c r="Q253" s="196"/>
      <c r="R253" s="196"/>
      <c r="S253" s="196"/>
      <c r="T253" s="197"/>
      <c r="AT253" s="198" t="s">
        <v>130</v>
      </c>
      <c r="AU253" s="198" t="s">
        <v>82</v>
      </c>
      <c r="AV253" s="11" t="s">
        <v>82</v>
      </c>
      <c r="AW253" s="11" t="s">
        <v>34</v>
      </c>
      <c r="AX253" s="11" t="s">
        <v>72</v>
      </c>
      <c r="AY253" s="198" t="s">
        <v>120</v>
      </c>
    </row>
    <row r="254" spans="2:65" s="12" customFormat="1">
      <c r="B254" s="199"/>
      <c r="C254" s="200"/>
      <c r="D254" s="185" t="s">
        <v>130</v>
      </c>
      <c r="E254" s="201" t="s">
        <v>1</v>
      </c>
      <c r="F254" s="202" t="s">
        <v>132</v>
      </c>
      <c r="G254" s="200"/>
      <c r="H254" s="203">
        <v>50</v>
      </c>
      <c r="I254" s="204"/>
      <c r="J254" s="200"/>
      <c r="K254" s="200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130</v>
      </c>
      <c r="AU254" s="209" t="s">
        <v>82</v>
      </c>
      <c r="AV254" s="12" t="s">
        <v>127</v>
      </c>
      <c r="AW254" s="12" t="s">
        <v>34</v>
      </c>
      <c r="AX254" s="12" t="s">
        <v>80</v>
      </c>
      <c r="AY254" s="209" t="s">
        <v>120</v>
      </c>
    </row>
    <row r="255" spans="2:65" s="1" customFormat="1" ht="16.5" customHeight="1">
      <c r="B255" s="32"/>
      <c r="C255" s="173" t="s">
        <v>300</v>
      </c>
      <c r="D255" s="173" t="s">
        <v>122</v>
      </c>
      <c r="E255" s="174" t="s">
        <v>301</v>
      </c>
      <c r="F255" s="175" t="s">
        <v>302</v>
      </c>
      <c r="G255" s="176" t="s">
        <v>125</v>
      </c>
      <c r="H255" s="177">
        <v>50</v>
      </c>
      <c r="I255" s="178"/>
      <c r="J255" s="179">
        <f>ROUND(I255*H255,2)</f>
        <v>0</v>
      </c>
      <c r="K255" s="175" t="s">
        <v>126</v>
      </c>
      <c r="L255" s="36"/>
      <c r="M255" s="180" t="s">
        <v>1</v>
      </c>
      <c r="N255" s="181" t="s">
        <v>43</v>
      </c>
      <c r="O255" s="58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AR255" s="15" t="s">
        <v>127</v>
      </c>
      <c r="AT255" s="15" t="s">
        <v>122</v>
      </c>
      <c r="AU255" s="15" t="s">
        <v>82</v>
      </c>
      <c r="AY255" s="15" t="s">
        <v>120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5" t="s">
        <v>80</v>
      </c>
      <c r="BK255" s="184">
        <f>ROUND(I255*H255,2)</f>
        <v>0</v>
      </c>
      <c r="BL255" s="15" t="s">
        <v>127</v>
      </c>
      <c r="BM255" s="15" t="s">
        <v>303</v>
      </c>
    </row>
    <row r="256" spans="2:65" s="1" customFormat="1">
      <c r="B256" s="32"/>
      <c r="C256" s="33"/>
      <c r="D256" s="185" t="s">
        <v>129</v>
      </c>
      <c r="E256" s="33"/>
      <c r="F256" s="186" t="s">
        <v>302</v>
      </c>
      <c r="G256" s="33"/>
      <c r="H256" s="33"/>
      <c r="I256" s="101"/>
      <c r="J256" s="33"/>
      <c r="K256" s="33"/>
      <c r="L256" s="36"/>
      <c r="M256" s="187"/>
      <c r="N256" s="58"/>
      <c r="O256" s="58"/>
      <c r="P256" s="58"/>
      <c r="Q256" s="58"/>
      <c r="R256" s="58"/>
      <c r="S256" s="58"/>
      <c r="T256" s="59"/>
      <c r="AT256" s="15" t="s">
        <v>129</v>
      </c>
      <c r="AU256" s="15" t="s">
        <v>82</v>
      </c>
    </row>
    <row r="257" spans="2:65" s="11" customFormat="1">
      <c r="B257" s="188"/>
      <c r="C257" s="189"/>
      <c r="D257" s="185" t="s">
        <v>130</v>
      </c>
      <c r="E257" s="190" t="s">
        <v>1</v>
      </c>
      <c r="F257" s="191" t="s">
        <v>295</v>
      </c>
      <c r="G257" s="189"/>
      <c r="H257" s="192">
        <v>50</v>
      </c>
      <c r="I257" s="193"/>
      <c r="J257" s="189"/>
      <c r="K257" s="189"/>
      <c r="L257" s="194"/>
      <c r="M257" s="195"/>
      <c r="N257" s="196"/>
      <c r="O257" s="196"/>
      <c r="P257" s="196"/>
      <c r="Q257" s="196"/>
      <c r="R257" s="196"/>
      <c r="S257" s="196"/>
      <c r="T257" s="197"/>
      <c r="AT257" s="198" t="s">
        <v>130</v>
      </c>
      <c r="AU257" s="198" t="s">
        <v>82</v>
      </c>
      <c r="AV257" s="11" t="s">
        <v>82</v>
      </c>
      <c r="AW257" s="11" t="s">
        <v>34</v>
      </c>
      <c r="AX257" s="11" t="s">
        <v>72</v>
      </c>
      <c r="AY257" s="198" t="s">
        <v>120</v>
      </c>
    </row>
    <row r="258" spans="2:65" s="12" customFormat="1">
      <c r="B258" s="199"/>
      <c r="C258" s="200"/>
      <c r="D258" s="185" t="s">
        <v>130</v>
      </c>
      <c r="E258" s="201" t="s">
        <v>1</v>
      </c>
      <c r="F258" s="202" t="s">
        <v>132</v>
      </c>
      <c r="G258" s="200"/>
      <c r="H258" s="203">
        <v>50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130</v>
      </c>
      <c r="AU258" s="209" t="s">
        <v>82</v>
      </c>
      <c r="AV258" s="12" t="s">
        <v>127</v>
      </c>
      <c r="AW258" s="12" t="s">
        <v>34</v>
      </c>
      <c r="AX258" s="12" t="s">
        <v>80</v>
      </c>
      <c r="AY258" s="209" t="s">
        <v>120</v>
      </c>
    </row>
    <row r="259" spans="2:65" s="1" customFormat="1" ht="16.5" customHeight="1">
      <c r="B259" s="32"/>
      <c r="C259" s="173" t="s">
        <v>304</v>
      </c>
      <c r="D259" s="173" t="s">
        <v>122</v>
      </c>
      <c r="E259" s="174" t="s">
        <v>305</v>
      </c>
      <c r="F259" s="175" t="s">
        <v>306</v>
      </c>
      <c r="G259" s="176" t="s">
        <v>125</v>
      </c>
      <c r="H259" s="177">
        <v>30</v>
      </c>
      <c r="I259" s="178"/>
      <c r="J259" s="179">
        <f>ROUND(I259*H259,2)</f>
        <v>0</v>
      </c>
      <c r="K259" s="175" t="s">
        <v>126</v>
      </c>
      <c r="L259" s="36"/>
      <c r="M259" s="180" t="s">
        <v>1</v>
      </c>
      <c r="N259" s="181" t="s">
        <v>43</v>
      </c>
      <c r="O259" s="58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AR259" s="15" t="s">
        <v>127</v>
      </c>
      <c r="AT259" s="15" t="s">
        <v>122</v>
      </c>
      <c r="AU259" s="15" t="s">
        <v>82</v>
      </c>
      <c r="AY259" s="15" t="s">
        <v>120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5" t="s">
        <v>80</v>
      </c>
      <c r="BK259" s="184">
        <f>ROUND(I259*H259,2)</f>
        <v>0</v>
      </c>
      <c r="BL259" s="15" t="s">
        <v>127</v>
      </c>
      <c r="BM259" s="15" t="s">
        <v>307</v>
      </c>
    </row>
    <row r="260" spans="2:65" s="1" customFormat="1">
      <c r="B260" s="32"/>
      <c r="C260" s="33"/>
      <c r="D260" s="185" t="s">
        <v>129</v>
      </c>
      <c r="E260" s="33"/>
      <c r="F260" s="186" t="s">
        <v>306</v>
      </c>
      <c r="G260" s="33"/>
      <c r="H260" s="33"/>
      <c r="I260" s="101"/>
      <c r="J260" s="33"/>
      <c r="K260" s="33"/>
      <c r="L260" s="36"/>
      <c r="M260" s="187"/>
      <c r="N260" s="58"/>
      <c r="O260" s="58"/>
      <c r="P260" s="58"/>
      <c r="Q260" s="58"/>
      <c r="R260" s="58"/>
      <c r="S260" s="58"/>
      <c r="T260" s="59"/>
      <c r="AT260" s="15" t="s">
        <v>129</v>
      </c>
      <c r="AU260" s="15" t="s">
        <v>82</v>
      </c>
    </row>
    <row r="261" spans="2:65" s="11" customFormat="1">
      <c r="B261" s="188"/>
      <c r="C261" s="189"/>
      <c r="D261" s="185" t="s">
        <v>130</v>
      </c>
      <c r="E261" s="190" t="s">
        <v>1</v>
      </c>
      <c r="F261" s="191" t="s">
        <v>308</v>
      </c>
      <c r="G261" s="189"/>
      <c r="H261" s="192">
        <v>30</v>
      </c>
      <c r="I261" s="193"/>
      <c r="J261" s="189"/>
      <c r="K261" s="189"/>
      <c r="L261" s="194"/>
      <c r="M261" s="195"/>
      <c r="N261" s="196"/>
      <c r="O261" s="196"/>
      <c r="P261" s="196"/>
      <c r="Q261" s="196"/>
      <c r="R261" s="196"/>
      <c r="S261" s="196"/>
      <c r="T261" s="197"/>
      <c r="AT261" s="198" t="s">
        <v>130</v>
      </c>
      <c r="AU261" s="198" t="s">
        <v>82</v>
      </c>
      <c r="AV261" s="11" t="s">
        <v>82</v>
      </c>
      <c r="AW261" s="11" t="s">
        <v>34</v>
      </c>
      <c r="AX261" s="11" t="s">
        <v>72</v>
      </c>
      <c r="AY261" s="198" t="s">
        <v>120</v>
      </c>
    </row>
    <row r="262" spans="2:65" s="12" customFormat="1">
      <c r="B262" s="199"/>
      <c r="C262" s="200"/>
      <c r="D262" s="185" t="s">
        <v>130</v>
      </c>
      <c r="E262" s="201" t="s">
        <v>1</v>
      </c>
      <c r="F262" s="202" t="s">
        <v>132</v>
      </c>
      <c r="G262" s="200"/>
      <c r="H262" s="203">
        <v>30</v>
      </c>
      <c r="I262" s="204"/>
      <c r="J262" s="200"/>
      <c r="K262" s="200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130</v>
      </c>
      <c r="AU262" s="209" t="s">
        <v>82</v>
      </c>
      <c r="AV262" s="12" t="s">
        <v>127</v>
      </c>
      <c r="AW262" s="12" t="s">
        <v>34</v>
      </c>
      <c r="AX262" s="12" t="s">
        <v>80</v>
      </c>
      <c r="AY262" s="209" t="s">
        <v>120</v>
      </c>
    </row>
    <row r="263" spans="2:65" s="1" customFormat="1" ht="16.5" customHeight="1">
      <c r="B263" s="32"/>
      <c r="C263" s="173" t="s">
        <v>309</v>
      </c>
      <c r="D263" s="173" t="s">
        <v>122</v>
      </c>
      <c r="E263" s="174" t="s">
        <v>310</v>
      </c>
      <c r="F263" s="175" t="s">
        <v>311</v>
      </c>
      <c r="G263" s="176" t="s">
        <v>193</v>
      </c>
      <c r="H263" s="177">
        <v>1715.097</v>
      </c>
      <c r="I263" s="178"/>
      <c r="J263" s="179">
        <f>ROUND(I263*H263,2)</f>
        <v>0</v>
      </c>
      <c r="K263" s="175" t="s">
        <v>126</v>
      </c>
      <c r="L263" s="36"/>
      <c r="M263" s="180" t="s">
        <v>1</v>
      </c>
      <c r="N263" s="181" t="s">
        <v>43</v>
      </c>
      <c r="O263" s="58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AR263" s="15" t="s">
        <v>127</v>
      </c>
      <c r="AT263" s="15" t="s">
        <v>122</v>
      </c>
      <c r="AU263" s="15" t="s">
        <v>82</v>
      </c>
      <c r="AY263" s="15" t="s">
        <v>120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5" t="s">
        <v>80</v>
      </c>
      <c r="BK263" s="184">
        <f>ROUND(I263*H263,2)</f>
        <v>0</v>
      </c>
      <c r="BL263" s="15" t="s">
        <v>127</v>
      </c>
      <c r="BM263" s="15" t="s">
        <v>312</v>
      </c>
    </row>
    <row r="264" spans="2:65" s="1" customFormat="1">
      <c r="B264" s="32"/>
      <c r="C264" s="33"/>
      <c r="D264" s="185" t="s">
        <v>129</v>
      </c>
      <c r="E264" s="33"/>
      <c r="F264" s="186" t="s">
        <v>311</v>
      </c>
      <c r="G264" s="33"/>
      <c r="H264" s="33"/>
      <c r="I264" s="101"/>
      <c r="J264" s="33"/>
      <c r="K264" s="33"/>
      <c r="L264" s="36"/>
      <c r="M264" s="187"/>
      <c r="N264" s="58"/>
      <c r="O264" s="58"/>
      <c r="P264" s="58"/>
      <c r="Q264" s="58"/>
      <c r="R264" s="58"/>
      <c r="S264" s="58"/>
      <c r="T264" s="59"/>
      <c r="AT264" s="15" t="s">
        <v>129</v>
      </c>
      <c r="AU264" s="15" t="s">
        <v>82</v>
      </c>
    </row>
    <row r="265" spans="2:65" s="11" customFormat="1">
      <c r="B265" s="188"/>
      <c r="C265" s="189"/>
      <c r="D265" s="185" t="s">
        <v>130</v>
      </c>
      <c r="E265" s="190" t="s">
        <v>1</v>
      </c>
      <c r="F265" s="191" t="s">
        <v>313</v>
      </c>
      <c r="G265" s="189"/>
      <c r="H265" s="192">
        <v>647.87699999999995</v>
      </c>
      <c r="I265" s="193"/>
      <c r="J265" s="189"/>
      <c r="K265" s="189"/>
      <c r="L265" s="194"/>
      <c r="M265" s="195"/>
      <c r="N265" s="196"/>
      <c r="O265" s="196"/>
      <c r="P265" s="196"/>
      <c r="Q265" s="196"/>
      <c r="R265" s="196"/>
      <c r="S265" s="196"/>
      <c r="T265" s="197"/>
      <c r="AT265" s="198" t="s">
        <v>130</v>
      </c>
      <c r="AU265" s="198" t="s">
        <v>82</v>
      </c>
      <c r="AV265" s="11" t="s">
        <v>82</v>
      </c>
      <c r="AW265" s="11" t="s">
        <v>34</v>
      </c>
      <c r="AX265" s="11" t="s">
        <v>72</v>
      </c>
      <c r="AY265" s="198" t="s">
        <v>120</v>
      </c>
    </row>
    <row r="266" spans="2:65" s="11" customFormat="1">
      <c r="B266" s="188"/>
      <c r="C266" s="189"/>
      <c r="D266" s="185" t="s">
        <v>130</v>
      </c>
      <c r="E266" s="190" t="s">
        <v>1</v>
      </c>
      <c r="F266" s="191" t="s">
        <v>314</v>
      </c>
      <c r="G266" s="189"/>
      <c r="H266" s="192">
        <v>1067.22</v>
      </c>
      <c r="I266" s="193"/>
      <c r="J266" s="189"/>
      <c r="K266" s="189"/>
      <c r="L266" s="194"/>
      <c r="M266" s="195"/>
      <c r="N266" s="196"/>
      <c r="O266" s="196"/>
      <c r="P266" s="196"/>
      <c r="Q266" s="196"/>
      <c r="R266" s="196"/>
      <c r="S266" s="196"/>
      <c r="T266" s="197"/>
      <c r="AT266" s="198" t="s">
        <v>130</v>
      </c>
      <c r="AU266" s="198" t="s">
        <v>82</v>
      </c>
      <c r="AV266" s="11" t="s">
        <v>82</v>
      </c>
      <c r="AW266" s="11" t="s">
        <v>34</v>
      </c>
      <c r="AX266" s="11" t="s">
        <v>72</v>
      </c>
      <c r="AY266" s="198" t="s">
        <v>120</v>
      </c>
    </row>
    <row r="267" spans="2:65" s="12" customFormat="1">
      <c r="B267" s="199"/>
      <c r="C267" s="200"/>
      <c r="D267" s="185" t="s">
        <v>130</v>
      </c>
      <c r="E267" s="201" t="s">
        <v>1</v>
      </c>
      <c r="F267" s="202" t="s">
        <v>132</v>
      </c>
      <c r="G267" s="200"/>
      <c r="H267" s="203">
        <v>1715.097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130</v>
      </c>
      <c r="AU267" s="209" t="s">
        <v>82</v>
      </c>
      <c r="AV267" s="12" t="s">
        <v>127</v>
      </c>
      <c r="AW267" s="12" t="s">
        <v>34</v>
      </c>
      <c r="AX267" s="12" t="s">
        <v>80</v>
      </c>
      <c r="AY267" s="209" t="s">
        <v>120</v>
      </c>
    </row>
    <row r="268" spans="2:65" s="1" customFormat="1" ht="16.5" customHeight="1">
      <c r="B268" s="32"/>
      <c r="C268" s="173" t="s">
        <v>315</v>
      </c>
      <c r="D268" s="173" t="s">
        <v>122</v>
      </c>
      <c r="E268" s="174" t="s">
        <v>316</v>
      </c>
      <c r="F268" s="175" t="s">
        <v>317</v>
      </c>
      <c r="G268" s="176" t="s">
        <v>193</v>
      </c>
      <c r="H268" s="177">
        <v>8575.4850000000006</v>
      </c>
      <c r="I268" s="178"/>
      <c r="J268" s="179">
        <f>ROUND(I268*H268,2)</f>
        <v>0</v>
      </c>
      <c r="K268" s="175" t="s">
        <v>126</v>
      </c>
      <c r="L268" s="36"/>
      <c r="M268" s="180" t="s">
        <v>1</v>
      </c>
      <c r="N268" s="181" t="s">
        <v>43</v>
      </c>
      <c r="O268" s="58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AR268" s="15" t="s">
        <v>127</v>
      </c>
      <c r="AT268" s="15" t="s">
        <v>122</v>
      </c>
      <c r="AU268" s="15" t="s">
        <v>82</v>
      </c>
      <c r="AY268" s="15" t="s">
        <v>120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5" t="s">
        <v>80</v>
      </c>
      <c r="BK268" s="184">
        <f>ROUND(I268*H268,2)</f>
        <v>0</v>
      </c>
      <c r="BL268" s="15" t="s">
        <v>127</v>
      </c>
      <c r="BM268" s="15" t="s">
        <v>318</v>
      </c>
    </row>
    <row r="269" spans="2:65" s="1" customFormat="1" ht="19.2">
      <c r="B269" s="32"/>
      <c r="C269" s="33"/>
      <c r="D269" s="185" t="s">
        <v>129</v>
      </c>
      <c r="E269" s="33"/>
      <c r="F269" s="186" t="s">
        <v>317</v>
      </c>
      <c r="G269" s="33"/>
      <c r="H269" s="33"/>
      <c r="I269" s="101"/>
      <c r="J269" s="33"/>
      <c r="K269" s="33"/>
      <c r="L269" s="36"/>
      <c r="M269" s="187"/>
      <c r="N269" s="58"/>
      <c r="O269" s="58"/>
      <c r="P269" s="58"/>
      <c r="Q269" s="58"/>
      <c r="R269" s="58"/>
      <c r="S269" s="58"/>
      <c r="T269" s="59"/>
      <c r="AT269" s="15" t="s">
        <v>129</v>
      </c>
      <c r="AU269" s="15" t="s">
        <v>82</v>
      </c>
    </row>
    <row r="270" spans="2:65" s="11" customFormat="1">
      <c r="B270" s="188"/>
      <c r="C270" s="189"/>
      <c r="D270" s="185" t="s">
        <v>130</v>
      </c>
      <c r="E270" s="190" t="s">
        <v>1</v>
      </c>
      <c r="F270" s="191" t="s">
        <v>319</v>
      </c>
      <c r="G270" s="189"/>
      <c r="H270" s="192">
        <v>8575.4850000000006</v>
      </c>
      <c r="I270" s="193"/>
      <c r="J270" s="189"/>
      <c r="K270" s="189"/>
      <c r="L270" s="194"/>
      <c r="M270" s="195"/>
      <c r="N270" s="196"/>
      <c r="O270" s="196"/>
      <c r="P270" s="196"/>
      <c r="Q270" s="196"/>
      <c r="R270" s="196"/>
      <c r="S270" s="196"/>
      <c r="T270" s="197"/>
      <c r="AT270" s="198" t="s">
        <v>130</v>
      </c>
      <c r="AU270" s="198" t="s">
        <v>82</v>
      </c>
      <c r="AV270" s="11" t="s">
        <v>82</v>
      </c>
      <c r="AW270" s="11" t="s">
        <v>34</v>
      </c>
      <c r="AX270" s="11" t="s">
        <v>72</v>
      </c>
      <c r="AY270" s="198" t="s">
        <v>120</v>
      </c>
    </row>
    <row r="271" spans="2:65" s="12" customFormat="1">
      <c r="B271" s="199"/>
      <c r="C271" s="200"/>
      <c r="D271" s="185" t="s">
        <v>130</v>
      </c>
      <c r="E271" s="201" t="s">
        <v>1</v>
      </c>
      <c r="F271" s="202" t="s">
        <v>132</v>
      </c>
      <c r="G271" s="200"/>
      <c r="H271" s="203">
        <v>8575.4850000000006</v>
      </c>
      <c r="I271" s="204"/>
      <c r="J271" s="200"/>
      <c r="K271" s="200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130</v>
      </c>
      <c r="AU271" s="209" t="s">
        <v>82</v>
      </c>
      <c r="AV271" s="12" t="s">
        <v>127</v>
      </c>
      <c r="AW271" s="12" t="s">
        <v>34</v>
      </c>
      <c r="AX271" s="12" t="s">
        <v>80</v>
      </c>
      <c r="AY271" s="209" t="s">
        <v>120</v>
      </c>
    </row>
    <row r="272" spans="2:65" s="1" customFormat="1" ht="16.5" customHeight="1">
      <c r="B272" s="32"/>
      <c r="C272" s="173" t="s">
        <v>173</v>
      </c>
      <c r="D272" s="173" t="s">
        <v>122</v>
      </c>
      <c r="E272" s="174" t="s">
        <v>320</v>
      </c>
      <c r="F272" s="175" t="s">
        <v>321</v>
      </c>
      <c r="G272" s="176" t="s">
        <v>193</v>
      </c>
      <c r="H272" s="177">
        <v>190.566</v>
      </c>
      <c r="I272" s="178"/>
      <c r="J272" s="179">
        <f>ROUND(I272*H272,2)</f>
        <v>0</v>
      </c>
      <c r="K272" s="175" t="s">
        <v>126</v>
      </c>
      <c r="L272" s="36"/>
      <c r="M272" s="180" t="s">
        <v>1</v>
      </c>
      <c r="N272" s="181" t="s">
        <v>43</v>
      </c>
      <c r="O272" s="58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AR272" s="15" t="s">
        <v>127</v>
      </c>
      <c r="AT272" s="15" t="s">
        <v>122</v>
      </c>
      <c r="AU272" s="15" t="s">
        <v>82</v>
      </c>
      <c r="AY272" s="15" t="s">
        <v>120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5" t="s">
        <v>80</v>
      </c>
      <c r="BK272" s="184">
        <f>ROUND(I272*H272,2)</f>
        <v>0</v>
      </c>
      <c r="BL272" s="15" t="s">
        <v>127</v>
      </c>
      <c r="BM272" s="15" t="s">
        <v>322</v>
      </c>
    </row>
    <row r="273" spans="2:65" s="1" customFormat="1">
      <c r="B273" s="32"/>
      <c r="C273" s="33"/>
      <c r="D273" s="185" t="s">
        <v>129</v>
      </c>
      <c r="E273" s="33"/>
      <c r="F273" s="186" t="s">
        <v>321</v>
      </c>
      <c r="G273" s="33"/>
      <c r="H273" s="33"/>
      <c r="I273" s="101"/>
      <c r="J273" s="33"/>
      <c r="K273" s="33"/>
      <c r="L273" s="36"/>
      <c r="M273" s="187"/>
      <c r="N273" s="58"/>
      <c r="O273" s="58"/>
      <c r="P273" s="58"/>
      <c r="Q273" s="58"/>
      <c r="R273" s="58"/>
      <c r="S273" s="58"/>
      <c r="T273" s="59"/>
      <c r="AT273" s="15" t="s">
        <v>129</v>
      </c>
      <c r="AU273" s="15" t="s">
        <v>82</v>
      </c>
    </row>
    <row r="274" spans="2:65" s="11" customFormat="1">
      <c r="B274" s="188"/>
      <c r="C274" s="189"/>
      <c r="D274" s="185" t="s">
        <v>130</v>
      </c>
      <c r="E274" s="190" t="s">
        <v>1</v>
      </c>
      <c r="F274" s="191" t="s">
        <v>323</v>
      </c>
      <c r="G274" s="189"/>
      <c r="H274" s="192">
        <v>71.986000000000004</v>
      </c>
      <c r="I274" s="193"/>
      <c r="J274" s="189"/>
      <c r="K274" s="189"/>
      <c r="L274" s="194"/>
      <c r="M274" s="195"/>
      <c r="N274" s="196"/>
      <c r="O274" s="196"/>
      <c r="P274" s="196"/>
      <c r="Q274" s="196"/>
      <c r="R274" s="196"/>
      <c r="S274" s="196"/>
      <c r="T274" s="197"/>
      <c r="AT274" s="198" t="s">
        <v>130</v>
      </c>
      <c r="AU274" s="198" t="s">
        <v>82</v>
      </c>
      <c r="AV274" s="11" t="s">
        <v>82</v>
      </c>
      <c r="AW274" s="11" t="s">
        <v>34</v>
      </c>
      <c r="AX274" s="11" t="s">
        <v>72</v>
      </c>
      <c r="AY274" s="198" t="s">
        <v>120</v>
      </c>
    </row>
    <row r="275" spans="2:65" s="11" customFormat="1">
      <c r="B275" s="188"/>
      <c r="C275" s="189"/>
      <c r="D275" s="185" t="s">
        <v>130</v>
      </c>
      <c r="E275" s="190" t="s">
        <v>1</v>
      </c>
      <c r="F275" s="191" t="s">
        <v>324</v>
      </c>
      <c r="G275" s="189"/>
      <c r="H275" s="192">
        <v>118.58</v>
      </c>
      <c r="I275" s="193"/>
      <c r="J275" s="189"/>
      <c r="K275" s="189"/>
      <c r="L275" s="194"/>
      <c r="M275" s="195"/>
      <c r="N275" s="196"/>
      <c r="O275" s="196"/>
      <c r="P275" s="196"/>
      <c r="Q275" s="196"/>
      <c r="R275" s="196"/>
      <c r="S275" s="196"/>
      <c r="T275" s="197"/>
      <c r="AT275" s="198" t="s">
        <v>130</v>
      </c>
      <c r="AU275" s="198" t="s">
        <v>82</v>
      </c>
      <c r="AV275" s="11" t="s">
        <v>82</v>
      </c>
      <c r="AW275" s="11" t="s">
        <v>34</v>
      </c>
      <c r="AX275" s="11" t="s">
        <v>72</v>
      </c>
      <c r="AY275" s="198" t="s">
        <v>120</v>
      </c>
    </row>
    <row r="276" spans="2:65" s="12" customFormat="1">
      <c r="B276" s="199"/>
      <c r="C276" s="200"/>
      <c r="D276" s="185" t="s">
        <v>130</v>
      </c>
      <c r="E276" s="201" t="s">
        <v>1</v>
      </c>
      <c r="F276" s="202" t="s">
        <v>132</v>
      </c>
      <c r="G276" s="200"/>
      <c r="H276" s="203">
        <v>190.566</v>
      </c>
      <c r="I276" s="204"/>
      <c r="J276" s="200"/>
      <c r="K276" s="200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130</v>
      </c>
      <c r="AU276" s="209" t="s">
        <v>82</v>
      </c>
      <c r="AV276" s="12" t="s">
        <v>127</v>
      </c>
      <c r="AW276" s="12" t="s">
        <v>34</v>
      </c>
      <c r="AX276" s="12" t="s">
        <v>80</v>
      </c>
      <c r="AY276" s="209" t="s">
        <v>120</v>
      </c>
    </row>
    <row r="277" spans="2:65" s="1" customFormat="1" ht="16.5" customHeight="1">
      <c r="B277" s="32"/>
      <c r="C277" s="173" t="s">
        <v>325</v>
      </c>
      <c r="D277" s="173" t="s">
        <v>122</v>
      </c>
      <c r="E277" s="174" t="s">
        <v>326</v>
      </c>
      <c r="F277" s="175" t="s">
        <v>327</v>
      </c>
      <c r="G277" s="176" t="s">
        <v>193</v>
      </c>
      <c r="H277" s="177">
        <v>952.83</v>
      </c>
      <c r="I277" s="178"/>
      <c r="J277" s="179">
        <f>ROUND(I277*H277,2)</f>
        <v>0</v>
      </c>
      <c r="K277" s="175" t="s">
        <v>126</v>
      </c>
      <c r="L277" s="36"/>
      <c r="M277" s="180" t="s">
        <v>1</v>
      </c>
      <c r="N277" s="181" t="s">
        <v>43</v>
      </c>
      <c r="O277" s="58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AR277" s="15" t="s">
        <v>127</v>
      </c>
      <c r="AT277" s="15" t="s">
        <v>122</v>
      </c>
      <c r="AU277" s="15" t="s">
        <v>82</v>
      </c>
      <c r="AY277" s="15" t="s">
        <v>120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5" t="s">
        <v>80</v>
      </c>
      <c r="BK277" s="184">
        <f>ROUND(I277*H277,2)</f>
        <v>0</v>
      </c>
      <c r="BL277" s="15" t="s">
        <v>127</v>
      </c>
      <c r="BM277" s="15" t="s">
        <v>328</v>
      </c>
    </row>
    <row r="278" spans="2:65" s="1" customFormat="1" ht="19.2">
      <c r="B278" s="32"/>
      <c r="C278" s="33"/>
      <c r="D278" s="185" t="s">
        <v>129</v>
      </c>
      <c r="E278" s="33"/>
      <c r="F278" s="186" t="s">
        <v>327</v>
      </c>
      <c r="G278" s="33"/>
      <c r="H278" s="33"/>
      <c r="I278" s="101"/>
      <c r="J278" s="33"/>
      <c r="K278" s="33"/>
      <c r="L278" s="36"/>
      <c r="M278" s="187"/>
      <c r="N278" s="58"/>
      <c r="O278" s="58"/>
      <c r="P278" s="58"/>
      <c r="Q278" s="58"/>
      <c r="R278" s="58"/>
      <c r="S278" s="58"/>
      <c r="T278" s="59"/>
      <c r="AT278" s="15" t="s">
        <v>129</v>
      </c>
      <c r="AU278" s="15" t="s">
        <v>82</v>
      </c>
    </row>
    <row r="279" spans="2:65" s="11" customFormat="1">
      <c r="B279" s="188"/>
      <c r="C279" s="189"/>
      <c r="D279" s="185" t="s">
        <v>130</v>
      </c>
      <c r="E279" s="190" t="s">
        <v>1</v>
      </c>
      <c r="F279" s="191" t="s">
        <v>329</v>
      </c>
      <c r="G279" s="189"/>
      <c r="H279" s="192">
        <v>952.83</v>
      </c>
      <c r="I279" s="193"/>
      <c r="J279" s="189"/>
      <c r="K279" s="189"/>
      <c r="L279" s="194"/>
      <c r="M279" s="195"/>
      <c r="N279" s="196"/>
      <c r="O279" s="196"/>
      <c r="P279" s="196"/>
      <c r="Q279" s="196"/>
      <c r="R279" s="196"/>
      <c r="S279" s="196"/>
      <c r="T279" s="197"/>
      <c r="AT279" s="198" t="s">
        <v>130</v>
      </c>
      <c r="AU279" s="198" t="s">
        <v>82</v>
      </c>
      <c r="AV279" s="11" t="s">
        <v>82</v>
      </c>
      <c r="AW279" s="11" t="s">
        <v>34</v>
      </c>
      <c r="AX279" s="11" t="s">
        <v>72</v>
      </c>
      <c r="AY279" s="198" t="s">
        <v>120</v>
      </c>
    </row>
    <row r="280" spans="2:65" s="12" customFormat="1">
      <c r="B280" s="199"/>
      <c r="C280" s="200"/>
      <c r="D280" s="185" t="s">
        <v>130</v>
      </c>
      <c r="E280" s="201" t="s">
        <v>1</v>
      </c>
      <c r="F280" s="202" t="s">
        <v>132</v>
      </c>
      <c r="G280" s="200"/>
      <c r="H280" s="203">
        <v>952.83</v>
      </c>
      <c r="I280" s="204"/>
      <c r="J280" s="200"/>
      <c r="K280" s="200"/>
      <c r="L280" s="205"/>
      <c r="M280" s="206"/>
      <c r="N280" s="207"/>
      <c r="O280" s="207"/>
      <c r="P280" s="207"/>
      <c r="Q280" s="207"/>
      <c r="R280" s="207"/>
      <c r="S280" s="207"/>
      <c r="T280" s="208"/>
      <c r="AT280" s="209" t="s">
        <v>130</v>
      </c>
      <c r="AU280" s="209" t="s">
        <v>82</v>
      </c>
      <c r="AV280" s="12" t="s">
        <v>127</v>
      </c>
      <c r="AW280" s="12" t="s">
        <v>34</v>
      </c>
      <c r="AX280" s="12" t="s">
        <v>80</v>
      </c>
      <c r="AY280" s="209" t="s">
        <v>120</v>
      </c>
    </row>
    <row r="281" spans="2:65" s="1" customFormat="1" ht="16.5" customHeight="1">
      <c r="B281" s="32"/>
      <c r="C281" s="173" t="s">
        <v>330</v>
      </c>
      <c r="D281" s="173" t="s">
        <v>122</v>
      </c>
      <c r="E281" s="174" t="s">
        <v>331</v>
      </c>
      <c r="F281" s="175" t="s">
        <v>332</v>
      </c>
      <c r="G281" s="176" t="s">
        <v>193</v>
      </c>
      <c r="H281" s="177">
        <v>1905.663</v>
      </c>
      <c r="I281" s="178"/>
      <c r="J281" s="179">
        <f>ROUND(I281*H281,2)</f>
        <v>0</v>
      </c>
      <c r="K281" s="175" t="s">
        <v>126</v>
      </c>
      <c r="L281" s="36"/>
      <c r="M281" s="180" t="s">
        <v>1</v>
      </c>
      <c r="N281" s="181" t="s">
        <v>43</v>
      </c>
      <c r="O281" s="58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AR281" s="15" t="s">
        <v>127</v>
      </c>
      <c r="AT281" s="15" t="s">
        <v>122</v>
      </c>
      <c r="AU281" s="15" t="s">
        <v>82</v>
      </c>
      <c r="AY281" s="15" t="s">
        <v>120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5" t="s">
        <v>80</v>
      </c>
      <c r="BK281" s="184">
        <f>ROUND(I281*H281,2)</f>
        <v>0</v>
      </c>
      <c r="BL281" s="15" t="s">
        <v>127</v>
      </c>
      <c r="BM281" s="15" t="s">
        <v>333</v>
      </c>
    </row>
    <row r="282" spans="2:65" s="1" customFormat="1">
      <c r="B282" s="32"/>
      <c r="C282" s="33"/>
      <c r="D282" s="185" t="s">
        <v>129</v>
      </c>
      <c r="E282" s="33"/>
      <c r="F282" s="186" t="s">
        <v>332</v>
      </c>
      <c r="G282" s="33"/>
      <c r="H282" s="33"/>
      <c r="I282" s="101"/>
      <c r="J282" s="33"/>
      <c r="K282" s="33"/>
      <c r="L282" s="36"/>
      <c r="M282" s="187"/>
      <c r="N282" s="58"/>
      <c r="O282" s="58"/>
      <c r="P282" s="58"/>
      <c r="Q282" s="58"/>
      <c r="R282" s="58"/>
      <c r="S282" s="58"/>
      <c r="T282" s="59"/>
      <c r="AT282" s="15" t="s">
        <v>129</v>
      </c>
      <c r="AU282" s="15" t="s">
        <v>82</v>
      </c>
    </row>
    <row r="283" spans="2:65" s="11" customFormat="1">
      <c r="B283" s="188"/>
      <c r="C283" s="189"/>
      <c r="D283" s="185" t="s">
        <v>130</v>
      </c>
      <c r="E283" s="190" t="s">
        <v>1</v>
      </c>
      <c r="F283" s="191" t="s">
        <v>334</v>
      </c>
      <c r="G283" s="189"/>
      <c r="H283" s="192">
        <v>1905.663</v>
      </c>
      <c r="I283" s="193"/>
      <c r="J283" s="189"/>
      <c r="K283" s="189"/>
      <c r="L283" s="194"/>
      <c r="M283" s="195"/>
      <c r="N283" s="196"/>
      <c r="O283" s="196"/>
      <c r="P283" s="196"/>
      <c r="Q283" s="196"/>
      <c r="R283" s="196"/>
      <c r="S283" s="196"/>
      <c r="T283" s="197"/>
      <c r="AT283" s="198" t="s">
        <v>130</v>
      </c>
      <c r="AU283" s="198" t="s">
        <v>82</v>
      </c>
      <c r="AV283" s="11" t="s">
        <v>82</v>
      </c>
      <c r="AW283" s="11" t="s">
        <v>34</v>
      </c>
      <c r="AX283" s="11" t="s">
        <v>72</v>
      </c>
      <c r="AY283" s="198" t="s">
        <v>120</v>
      </c>
    </row>
    <row r="284" spans="2:65" s="12" customFormat="1">
      <c r="B284" s="199"/>
      <c r="C284" s="200"/>
      <c r="D284" s="185" t="s">
        <v>130</v>
      </c>
      <c r="E284" s="201" t="s">
        <v>1</v>
      </c>
      <c r="F284" s="202" t="s">
        <v>132</v>
      </c>
      <c r="G284" s="200"/>
      <c r="H284" s="203">
        <v>1905.663</v>
      </c>
      <c r="I284" s="204"/>
      <c r="J284" s="200"/>
      <c r="K284" s="200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130</v>
      </c>
      <c r="AU284" s="209" t="s">
        <v>82</v>
      </c>
      <c r="AV284" s="12" t="s">
        <v>127</v>
      </c>
      <c r="AW284" s="12" t="s">
        <v>34</v>
      </c>
      <c r="AX284" s="12" t="s">
        <v>80</v>
      </c>
      <c r="AY284" s="209" t="s">
        <v>120</v>
      </c>
    </row>
    <row r="285" spans="2:65" s="1" customFormat="1" ht="16.5" customHeight="1">
      <c r="B285" s="32"/>
      <c r="C285" s="173" t="s">
        <v>335</v>
      </c>
      <c r="D285" s="173" t="s">
        <v>122</v>
      </c>
      <c r="E285" s="174" t="s">
        <v>336</v>
      </c>
      <c r="F285" s="175" t="s">
        <v>337</v>
      </c>
      <c r="G285" s="176" t="s">
        <v>338</v>
      </c>
      <c r="H285" s="177">
        <v>3430.1930000000002</v>
      </c>
      <c r="I285" s="178"/>
      <c r="J285" s="179">
        <f>ROUND(I285*H285,2)</f>
        <v>0</v>
      </c>
      <c r="K285" s="175" t="s">
        <v>126</v>
      </c>
      <c r="L285" s="36"/>
      <c r="M285" s="180" t="s">
        <v>1</v>
      </c>
      <c r="N285" s="181" t="s">
        <v>43</v>
      </c>
      <c r="O285" s="58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AR285" s="15" t="s">
        <v>127</v>
      </c>
      <c r="AT285" s="15" t="s">
        <v>122</v>
      </c>
      <c r="AU285" s="15" t="s">
        <v>82</v>
      </c>
      <c r="AY285" s="15" t="s">
        <v>120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5" t="s">
        <v>80</v>
      </c>
      <c r="BK285" s="184">
        <f>ROUND(I285*H285,2)</f>
        <v>0</v>
      </c>
      <c r="BL285" s="15" t="s">
        <v>127</v>
      </c>
      <c r="BM285" s="15" t="s">
        <v>339</v>
      </c>
    </row>
    <row r="286" spans="2:65" s="1" customFormat="1">
      <c r="B286" s="32"/>
      <c r="C286" s="33"/>
      <c r="D286" s="185" t="s">
        <v>129</v>
      </c>
      <c r="E286" s="33"/>
      <c r="F286" s="186" t="s">
        <v>337</v>
      </c>
      <c r="G286" s="33"/>
      <c r="H286" s="33"/>
      <c r="I286" s="101"/>
      <c r="J286" s="33"/>
      <c r="K286" s="33"/>
      <c r="L286" s="36"/>
      <c r="M286" s="187"/>
      <c r="N286" s="58"/>
      <c r="O286" s="58"/>
      <c r="P286" s="58"/>
      <c r="Q286" s="58"/>
      <c r="R286" s="58"/>
      <c r="S286" s="58"/>
      <c r="T286" s="59"/>
      <c r="AT286" s="15" t="s">
        <v>129</v>
      </c>
      <c r="AU286" s="15" t="s">
        <v>82</v>
      </c>
    </row>
    <row r="287" spans="2:65" s="11" customFormat="1">
      <c r="B287" s="188"/>
      <c r="C287" s="189"/>
      <c r="D287" s="185" t="s">
        <v>130</v>
      </c>
      <c r="E287" s="190" t="s">
        <v>1</v>
      </c>
      <c r="F287" s="191" t="s">
        <v>340</v>
      </c>
      <c r="G287" s="189"/>
      <c r="H287" s="192">
        <v>3430.1930000000002</v>
      </c>
      <c r="I287" s="193"/>
      <c r="J287" s="189"/>
      <c r="K287" s="189"/>
      <c r="L287" s="194"/>
      <c r="M287" s="195"/>
      <c r="N287" s="196"/>
      <c r="O287" s="196"/>
      <c r="P287" s="196"/>
      <c r="Q287" s="196"/>
      <c r="R287" s="196"/>
      <c r="S287" s="196"/>
      <c r="T287" s="197"/>
      <c r="AT287" s="198" t="s">
        <v>130</v>
      </c>
      <c r="AU287" s="198" t="s">
        <v>82</v>
      </c>
      <c r="AV287" s="11" t="s">
        <v>82</v>
      </c>
      <c r="AW287" s="11" t="s">
        <v>34</v>
      </c>
      <c r="AX287" s="11" t="s">
        <v>72</v>
      </c>
      <c r="AY287" s="198" t="s">
        <v>120</v>
      </c>
    </row>
    <row r="288" spans="2:65" s="12" customFormat="1">
      <c r="B288" s="199"/>
      <c r="C288" s="200"/>
      <c r="D288" s="185" t="s">
        <v>130</v>
      </c>
      <c r="E288" s="201" t="s">
        <v>1</v>
      </c>
      <c r="F288" s="202" t="s">
        <v>132</v>
      </c>
      <c r="G288" s="200"/>
      <c r="H288" s="203">
        <v>3430.1930000000002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130</v>
      </c>
      <c r="AU288" s="209" t="s">
        <v>82</v>
      </c>
      <c r="AV288" s="12" t="s">
        <v>127</v>
      </c>
      <c r="AW288" s="12" t="s">
        <v>34</v>
      </c>
      <c r="AX288" s="12" t="s">
        <v>80</v>
      </c>
      <c r="AY288" s="209" t="s">
        <v>120</v>
      </c>
    </row>
    <row r="289" spans="2:65" s="1" customFormat="1" ht="16.5" customHeight="1">
      <c r="B289" s="32"/>
      <c r="C289" s="173" t="s">
        <v>341</v>
      </c>
      <c r="D289" s="173" t="s">
        <v>122</v>
      </c>
      <c r="E289" s="174" t="s">
        <v>342</v>
      </c>
      <c r="F289" s="175" t="s">
        <v>343</v>
      </c>
      <c r="G289" s="176" t="s">
        <v>193</v>
      </c>
      <c r="H289" s="177">
        <v>1110.3150000000001</v>
      </c>
      <c r="I289" s="178"/>
      <c r="J289" s="179">
        <f>ROUND(I289*H289,2)</f>
        <v>0</v>
      </c>
      <c r="K289" s="175" t="s">
        <v>126</v>
      </c>
      <c r="L289" s="36"/>
      <c r="M289" s="180" t="s">
        <v>1</v>
      </c>
      <c r="N289" s="181" t="s">
        <v>43</v>
      </c>
      <c r="O289" s="58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AR289" s="15" t="s">
        <v>127</v>
      </c>
      <c r="AT289" s="15" t="s">
        <v>122</v>
      </c>
      <c r="AU289" s="15" t="s">
        <v>82</v>
      </c>
      <c r="AY289" s="15" t="s">
        <v>120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5" t="s">
        <v>80</v>
      </c>
      <c r="BK289" s="184">
        <f>ROUND(I289*H289,2)</f>
        <v>0</v>
      </c>
      <c r="BL289" s="15" t="s">
        <v>127</v>
      </c>
      <c r="BM289" s="15" t="s">
        <v>344</v>
      </c>
    </row>
    <row r="290" spans="2:65" s="1" customFormat="1">
      <c r="B290" s="32"/>
      <c r="C290" s="33"/>
      <c r="D290" s="185" t="s">
        <v>129</v>
      </c>
      <c r="E290" s="33"/>
      <c r="F290" s="186" t="s">
        <v>343</v>
      </c>
      <c r="G290" s="33"/>
      <c r="H290" s="33"/>
      <c r="I290" s="101"/>
      <c r="J290" s="33"/>
      <c r="K290" s="33"/>
      <c r="L290" s="36"/>
      <c r="M290" s="187"/>
      <c r="N290" s="58"/>
      <c r="O290" s="58"/>
      <c r="P290" s="58"/>
      <c r="Q290" s="58"/>
      <c r="R290" s="58"/>
      <c r="S290" s="58"/>
      <c r="T290" s="59"/>
      <c r="AT290" s="15" t="s">
        <v>129</v>
      </c>
      <c r="AU290" s="15" t="s">
        <v>82</v>
      </c>
    </row>
    <row r="291" spans="2:65" s="11" customFormat="1">
      <c r="B291" s="188"/>
      <c r="C291" s="189"/>
      <c r="D291" s="185" t="s">
        <v>130</v>
      </c>
      <c r="E291" s="190" t="s">
        <v>1</v>
      </c>
      <c r="F291" s="191" t="s">
        <v>345</v>
      </c>
      <c r="G291" s="189"/>
      <c r="H291" s="192">
        <v>1905.663</v>
      </c>
      <c r="I291" s="193"/>
      <c r="J291" s="189"/>
      <c r="K291" s="189"/>
      <c r="L291" s="194"/>
      <c r="M291" s="195"/>
      <c r="N291" s="196"/>
      <c r="O291" s="196"/>
      <c r="P291" s="196"/>
      <c r="Q291" s="196"/>
      <c r="R291" s="196"/>
      <c r="S291" s="196"/>
      <c r="T291" s="197"/>
      <c r="AT291" s="198" t="s">
        <v>130</v>
      </c>
      <c r="AU291" s="198" t="s">
        <v>82</v>
      </c>
      <c r="AV291" s="11" t="s">
        <v>82</v>
      </c>
      <c r="AW291" s="11" t="s">
        <v>34</v>
      </c>
      <c r="AX291" s="11" t="s">
        <v>72</v>
      </c>
      <c r="AY291" s="198" t="s">
        <v>120</v>
      </c>
    </row>
    <row r="292" spans="2:65" s="11" customFormat="1">
      <c r="B292" s="188"/>
      <c r="C292" s="189"/>
      <c r="D292" s="185" t="s">
        <v>130</v>
      </c>
      <c r="E292" s="190" t="s">
        <v>1</v>
      </c>
      <c r="F292" s="191" t="s">
        <v>346</v>
      </c>
      <c r="G292" s="189"/>
      <c r="H292" s="192">
        <v>-571.4</v>
      </c>
      <c r="I292" s="193"/>
      <c r="J292" s="189"/>
      <c r="K292" s="189"/>
      <c r="L292" s="194"/>
      <c r="M292" s="195"/>
      <c r="N292" s="196"/>
      <c r="O292" s="196"/>
      <c r="P292" s="196"/>
      <c r="Q292" s="196"/>
      <c r="R292" s="196"/>
      <c r="S292" s="196"/>
      <c r="T292" s="197"/>
      <c r="AT292" s="198" t="s">
        <v>130</v>
      </c>
      <c r="AU292" s="198" t="s">
        <v>82</v>
      </c>
      <c r="AV292" s="11" t="s">
        <v>82</v>
      </c>
      <c r="AW292" s="11" t="s">
        <v>34</v>
      </c>
      <c r="AX292" s="11" t="s">
        <v>72</v>
      </c>
      <c r="AY292" s="198" t="s">
        <v>120</v>
      </c>
    </row>
    <row r="293" spans="2:65" s="11" customFormat="1">
      <c r="B293" s="188"/>
      <c r="C293" s="189"/>
      <c r="D293" s="185" t="s">
        <v>130</v>
      </c>
      <c r="E293" s="190" t="s">
        <v>1</v>
      </c>
      <c r="F293" s="191" t="s">
        <v>347</v>
      </c>
      <c r="G293" s="189"/>
      <c r="H293" s="192">
        <v>-92.11</v>
      </c>
      <c r="I293" s="193"/>
      <c r="J293" s="189"/>
      <c r="K293" s="189"/>
      <c r="L293" s="194"/>
      <c r="M293" s="195"/>
      <c r="N293" s="196"/>
      <c r="O293" s="196"/>
      <c r="P293" s="196"/>
      <c r="Q293" s="196"/>
      <c r="R293" s="196"/>
      <c r="S293" s="196"/>
      <c r="T293" s="197"/>
      <c r="AT293" s="198" t="s">
        <v>130</v>
      </c>
      <c r="AU293" s="198" t="s">
        <v>82</v>
      </c>
      <c r="AV293" s="11" t="s">
        <v>82</v>
      </c>
      <c r="AW293" s="11" t="s">
        <v>34</v>
      </c>
      <c r="AX293" s="11" t="s">
        <v>72</v>
      </c>
      <c r="AY293" s="198" t="s">
        <v>120</v>
      </c>
    </row>
    <row r="294" spans="2:65" s="11" customFormat="1">
      <c r="B294" s="188"/>
      <c r="C294" s="189"/>
      <c r="D294" s="185" t="s">
        <v>130</v>
      </c>
      <c r="E294" s="190" t="s">
        <v>1</v>
      </c>
      <c r="F294" s="191" t="s">
        <v>348</v>
      </c>
      <c r="G294" s="189"/>
      <c r="H294" s="192">
        <v>-1.8380000000000001</v>
      </c>
      <c r="I294" s="193"/>
      <c r="J294" s="189"/>
      <c r="K294" s="189"/>
      <c r="L294" s="194"/>
      <c r="M294" s="195"/>
      <c r="N294" s="196"/>
      <c r="O294" s="196"/>
      <c r="P294" s="196"/>
      <c r="Q294" s="196"/>
      <c r="R294" s="196"/>
      <c r="S294" s="196"/>
      <c r="T294" s="197"/>
      <c r="AT294" s="198" t="s">
        <v>130</v>
      </c>
      <c r="AU294" s="198" t="s">
        <v>82</v>
      </c>
      <c r="AV294" s="11" t="s">
        <v>82</v>
      </c>
      <c r="AW294" s="11" t="s">
        <v>34</v>
      </c>
      <c r="AX294" s="11" t="s">
        <v>72</v>
      </c>
      <c r="AY294" s="198" t="s">
        <v>120</v>
      </c>
    </row>
    <row r="295" spans="2:65" s="13" customFormat="1">
      <c r="B295" s="210"/>
      <c r="C295" s="211"/>
      <c r="D295" s="185" t="s">
        <v>130</v>
      </c>
      <c r="E295" s="212" t="s">
        <v>1</v>
      </c>
      <c r="F295" s="213" t="s">
        <v>349</v>
      </c>
      <c r="G295" s="211"/>
      <c r="H295" s="212" t="s">
        <v>1</v>
      </c>
      <c r="I295" s="214"/>
      <c r="J295" s="211"/>
      <c r="K295" s="211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130</v>
      </c>
      <c r="AU295" s="219" t="s">
        <v>82</v>
      </c>
      <c r="AV295" s="13" t="s">
        <v>80</v>
      </c>
      <c r="AW295" s="13" t="s">
        <v>34</v>
      </c>
      <c r="AX295" s="13" t="s">
        <v>72</v>
      </c>
      <c r="AY295" s="219" t="s">
        <v>120</v>
      </c>
    </row>
    <row r="296" spans="2:65" s="11" customFormat="1">
      <c r="B296" s="188"/>
      <c r="C296" s="189"/>
      <c r="D296" s="185" t="s">
        <v>130</v>
      </c>
      <c r="E296" s="190" t="s">
        <v>1</v>
      </c>
      <c r="F296" s="191" t="s">
        <v>350</v>
      </c>
      <c r="G296" s="189"/>
      <c r="H296" s="192">
        <v>-130</v>
      </c>
      <c r="I296" s="193"/>
      <c r="J296" s="189"/>
      <c r="K296" s="189"/>
      <c r="L296" s="194"/>
      <c r="M296" s="195"/>
      <c r="N296" s="196"/>
      <c r="O296" s="196"/>
      <c r="P296" s="196"/>
      <c r="Q296" s="196"/>
      <c r="R296" s="196"/>
      <c r="S296" s="196"/>
      <c r="T296" s="197"/>
      <c r="AT296" s="198" t="s">
        <v>130</v>
      </c>
      <c r="AU296" s="198" t="s">
        <v>82</v>
      </c>
      <c r="AV296" s="11" t="s">
        <v>82</v>
      </c>
      <c r="AW296" s="11" t="s">
        <v>34</v>
      </c>
      <c r="AX296" s="11" t="s">
        <v>72</v>
      </c>
      <c r="AY296" s="198" t="s">
        <v>120</v>
      </c>
    </row>
    <row r="297" spans="2:65" s="12" customFormat="1">
      <c r="B297" s="199"/>
      <c r="C297" s="200"/>
      <c r="D297" s="185" t="s">
        <v>130</v>
      </c>
      <c r="E297" s="201" t="s">
        <v>1</v>
      </c>
      <c r="F297" s="202" t="s">
        <v>132</v>
      </c>
      <c r="G297" s="200"/>
      <c r="H297" s="203">
        <v>1110.3150000000001</v>
      </c>
      <c r="I297" s="204"/>
      <c r="J297" s="200"/>
      <c r="K297" s="200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130</v>
      </c>
      <c r="AU297" s="209" t="s">
        <v>82</v>
      </c>
      <c r="AV297" s="12" t="s">
        <v>127</v>
      </c>
      <c r="AW297" s="12" t="s">
        <v>34</v>
      </c>
      <c r="AX297" s="12" t="s">
        <v>80</v>
      </c>
      <c r="AY297" s="209" t="s">
        <v>120</v>
      </c>
    </row>
    <row r="298" spans="2:65" s="1" customFormat="1" ht="16.5" customHeight="1">
      <c r="B298" s="32"/>
      <c r="C298" s="220" t="s">
        <v>351</v>
      </c>
      <c r="D298" s="220" t="s">
        <v>352</v>
      </c>
      <c r="E298" s="221" t="s">
        <v>353</v>
      </c>
      <c r="F298" s="222" t="s">
        <v>354</v>
      </c>
      <c r="G298" s="223" t="s">
        <v>338</v>
      </c>
      <c r="H298" s="224">
        <v>2165.114</v>
      </c>
      <c r="I298" s="225"/>
      <c r="J298" s="226">
        <f>ROUND(I298*H298,2)</f>
        <v>0</v>
      </c>
      <c r="K298" s="222" t="s">
        <v>126</v>
      </c>
      <c r="L298" s="227"/>
      <c r="M298" s="228" t="s">
        <v>1</v>
      </c>
      <c r="N298" s="229" t="s">
        <v>43</v>
      </c>
      <c r="O298" s="58"/>
      <c r="P298" s="182">
        <f>O298*H298</f>
        <v>0</v>
      </c>
      <c r="Q298" s="182">
        <v>1</v>
      </c>
      <c r="R298" s="182">
        <f>Q298*H298</f>
        <v>2165.114</v>
      </c>
      <c r="S298" s="182">
        <v>0</v>
      </c>
      <c r="T298" s="183">
        <f>S298*H298</f>
        <v>0</v>
      </c>
      <c r="AR298" s="15" t="s">
        <v>162</v>
      </c>
      <c r="AT298" s="15" t="s">
        <v>352</v>
      </c>
      <c r="AU298" s="15" t="s">
        <v>82</v>
      </c>
      <c r="AY298" s="15" t="s">
        <v>120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5" t="s">
        <v>80</v>
      </c>
      <c r="BK298" s="184">
        <f>ROUND(I298*H298,2)</f>
        <v>0</v>
      </c>
      <c r="BL298" s="15" t="s">
        <v>127</v>
      </c>
      <c r="BM298" s="15" t="s">
        <v>355</v>
      </c>
    </row>
    <row r="299" spans="2:65" s="1" customFormat="1">
      <c r="B299" s="32"/>
      <c r="C299" s="33"/>
      <c r="D299" s="185" t="s">
        <v>129</v>
      </c>
      <c r="E299" s="33"/>
      <c r="F299" s="186" t="s">
        <v>354</v>
      </c>
      <c r="G299" s="33"/>
      <c r="H299" s="33"/>
      <c r="I299" s="101"/>
      <c r="J299" s="33"/>
      <c r="K299" s="33"/>
      <c r="L299" s="36"/>
      <c r="M299" s="187"/>
      <c r="N299" s="58"/>
      <c r="O299" s="58"/>
      <c r="P299" s="58"/>
      <c r="Q299" s="58"/>
      <c r="R299" s="58"/>
      <c r="S299" s="58"/>
      <c r="T299" s="59"/>
      <c r="AT299" s="15" t="s">
        <v>129</v>
      </c>
      <c r="AU299" s="15" t="s">
        <v>82</v>
      </c>
    </row>
    <row r="300" spans="2:65" s="11" customFormat="1">
      <c r="B300" s="188"/>
      <c r="C300" s="189"/>
      <c r="D300" s="185" t="s">
        <v>130</v>
      </c>
      <c r="E300" s="190" t="s">
        <v>1</v>
      </c>
      <c r="F300" s="191" t="s">
        <v>356</v>
      </c>
      <c r="G300" s="189"/>
      <c r="H300" s="192">
        <v>2165.114</v>
      </c>
      <c r="I300" s="193"/>
      <c r="J300" s="189"/>
      <c r="K300" s="189"/>
      <c r="L300" s="194"/>
      <c r="M300" s="195"/>
      <c r="N300" s="196"/>
      <c r="O300" s="196"/>
      <c r="P300" s="196"/>
      <c r="Q300" s="196"/>
      <c r="R300" s="196"/>
      <c r="S300" s="196"/>
      <c r="T300" s="197"/>
      <c r="AT300" s="198" t="s">
        <v>130</v>
      </c>
      <c r="AU300" s="198" t="s">
        <v>82</v>
      </c>
      <c r="AV300" s="11" t="s">
        <v>82</v>
      </c>
      <c r="AW300" s="11" t="s">
        <v>34</v>
      </c>
      <c r="AX300" s="11" t="s">
        <v>72</v>
      </c>
      <c r="AY300" s="198" t="s">
        <v>120</v>
      </c>
    </row>
    <row r="301" spans="2:65" s="12" customFormat="1">
      <c r="B301" s="199"/>
      <c r="C301" s="200"/>
      <c r="D301" s="185" t="s">
        <v>130</v>
      </c>
      <c r="E301" s="201" t="s">
        <v>1</v>
      </c>
      <c r="F301" s="202" t="s">
        <v>132</v>
      </c>
      <c r="G301" s="200"/>
      <c r="H301" s="203">
        <v>2165.114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130</v>
      </c>
      <c r="AU301" s="209" t="s">
        <v>82</v>
      </c>
      <c r="AV301" s="12" t="s">
        <v>127</v>
      </c>
      <c r="AW301" s="12" t="s">
        <v>34</v>
      </c>
      <c r="AX301" s="12" t="s">
        <v>80</v>
      </c>
      <c r="AY301" s="209" t="s">
        <v>120</v>
      </c>
    </row>
    <row r="302" spans="2:65" s="1" customFormat="1" ht="16.5" customHeight="1">
      <c r="B302" s="32"/>
      <c r="C302" s="173" t="s">
        <v>357</v>
      </c>
      <c r="D302" s="173" t="s">
        <v>122</v>
      </c>
      <c r="E302" s="174" t="s">
        <v>358</v>
      </c>
      <c r="F302" s="175" t="s">
        <v>359</v>
      </c>
      <c r="G302" s="176" t="s">
        <v>193</v>
      </c>
      <c r="H302" s="177">
        <v>571.4</v>
      </c>
      <c r="I302" s="178"/>
      <c r="J302" s="179">
        <f>ROUND(I302*H302,2)</f>
        <v>0</v>
      </c>
      <c r="K302" s="175" t="s">
        <v>126</v>
      </c>
      <c r="L302" s="36"/>
      <c r="M302" s="180" t="s">
        <v>1</v>
      </c>
      <c r="N302" s="181" t="s">
        <v>43</v>
      </c>
      <c r="O302" s="58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AR302" s="15" t="s">
        <v>127</v>
      </c>
      <c r="AT302" s="15" t="s">
        <v>122</v>
      </c>
      <c r="AU302" s="15" t="s">
        <v>82</v>
      </c>
      <c r="AY302" s="15" t="s">
        <v>120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5" t="s">
        <v>80</v>
      </c>
      <c r="BK302" s="184">
        <f>ROUND(I302*H302,2)</f>
        <v>0</v>
      </c>
      <c r="BL302" s="15" t="s">
        <v>127</v>
      </c>
      <c r="BM302" s="15" t="s">
        <v>360</v>
      </c>
    </row>
    <row r="303" spans="2:65" s="1" customFormat="1">
      <c r="B303" s="32"/>
      <c r="C303" s="33"/>
      <c r="D303" s="185" t="s">
        <v>129</v>
      </c>
      <c r="E303" s="33"/>
      <c r="F303" s="186" t="s">
        <v>359</v>
      </c>
      <c r="G303" s="33"/>
      <c r="H303" s="33"/>
      <c r="I303" s="101"/>
      <c r="J303" s="33"/>
      <c r="K303" s="33"/>
      <c r="L303" s="36"/>
      <c r="M303" s="187"/>
      <c r="N303" s="58"/>
      <c r="O303" s="58"/>
      <c r="P303" s="58"/>
      <c r="Q303" s="58"/>
      <c r="R303" s="58"/>
      <c r="S303" s="58"/>
      <c r="T303" s="59"/>
      <c r="AT303" s="15" t="s">
        <v>129</v>
      </c>
      <c r="AU303" s="15" t="s">
        <v>82</v>
      </c>
    </row>
    <row r="304" spans="2:65" s="13" customFormat="1">
      <c r="B304" s="210"/>
      <c r="C304" s="211"/>
      <c r="D304" s="185" t="s">
        <v>130</v>
      </c>
      <c r="E304" s="212" t="s">
        <v>1</v>
      </c>
      <c r="F304" s="213" t="s">
        <v>361</v>
      </c>
      <c r="G304" s="211"/>
      <c r="H304" s="212" t="s">
        <v>1</v>
      </c>
      <c r="I304" s="214"/>
      <c r="J304" s="211"/>
      <c r="K304" s="211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130</v>
      </c>
      <c r="AU304" s="219" t="s">
        <v>82</v>
      </c>
      <c r="AV304" s="13" t="s">
        <v>80</v>
      </c>
      <c r="AW304" s="13" t="s">
        <v>34</v>
      </c>
      <c r="AX304" s="13" t="s">
        <v>72</v>
      </c>
      <c r="AY304" s="219" t="s">
        <v>120</v>
      </c>
    </row>
    <row r="305" spans="2:65" s="11" customFormat="1">
      <c r="B305" s="188"/>
      <c r="C305" s="189"/>
      <c r="D305" s="185" t="s">
        <v>130</v>
      </c>
      <c r="E305" s="190" t="s">
        <v>1</v>
      </c>
      <c r="F305" s="191" t="s">
        <v>362</v>
      </c>
      <c r="G305" s="189"/>
      <c r="H305" s="192">
        <v>323.39999999999998</v>
      </c>
      <c r="I305" s="193"/>
      <c r="J305" s="189"/>
      <c r="K305" s="189"/>
      <c r="L305" s="194"/>
      <c r="M305" s="195"/>
      <c r="N305" s="196"/>
      <c r="O305" s="196"/>
      <c r="P305" s="196"/>
      <c r="Q305" s="196"/>
      <c r="R305" s="196"/>
      <c r="S305" s="196"/>
      <c r="T305" s="197"/>
      <c r="AT305" s="198" t="s">
        <v>130</v>
      </c>
      <c r="AU305" s="198" t="s">
        <v>82</v>
      </c>
      <c r="AV305" s="11" t="s">
        <v>82</v>
      </c>
      <c r="AW305" s="11" t="s">
        <v>34</v>
      </c>
      <c r="AX305" s="11" t="s">
        <v>72</v>
      </c>
      <c r="AY305" s="198" t="s">
        <v>120</v>
      </c>
    </row>
    <row r="306" spans="2:65" s="13" customFormat="1">
      <c r="B306" s="210"/>
      <c r="C306" s="211"/>
      <c r="D306" s="185" t="s">
        <v>130</v>
      </c>
      <c r="E306" s="212" t="s">
        <v>1</v>
      </c>
      <c r="F306" s="213" t="s">
        <v>196</v>
      </c>
      <c r="G306" s="211"/>
      <c r="H306" s="212" t="s">
        <v>1</v>
      </c>
      <c r="I306" s="214"/>
      <c r="J306" s="211"/>
      <c r="K306" s="211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130</v>
      </c>
      <c r="AU306" s="219" t="s">
        <v>82</v>
      </c>
      <c r="AV306" s="13" t="s">
        <v>80</v>
      </c>
      <c r="AW306" s="13" t="s">
        <v>34</v>
      </c>
      <c r="AX306" s="13" t="s">
        <v>72</v>
      </c>
      <c r="AY306" s="219" t="s">
        <v>120</v>
      </c>
    </row>
    <row r="307" spans="2:65" s="11" customFormat="1">
      <c r="B307" s="188"/>
      <c r="C307" s="189"/>
      <c r="D307" s="185" t="s">
        <v>130</v>
      </c>
      <c r="E307" s="190" t="s">
        <v>1</v>
      </c>
      <c r="F307" s="191" t="s">
        <v>363</v>
      </c>
      <c r="G307" s="189"/>
      <c r="H307" s="192">
        <v>248</v>
      </c>
      <c r="I307" s="193"/>
      <c r="J307" s="189"/>
      <c r="K307" s="189"/>
      <c r="L307" s="194"/>
      <c r="M307" s="195"/>
      <c r="N307" s="196"/>
      <c r="O307" s="196"/>
      <c r="P307" s="196"/>
      <c r="Q307" s="196"/>
      <c r="R307" s="196"/>
      <c r="S307" s="196"/>
      <c r="T307" s="197"/>
      <c r="AT307" s="198" t="s">
        <v>130</v>
      </c>
      <c r="AU307" s="198" t="s">
        <v>82</v>
      </c>
      <c r="AV307" s="11" t="s">
        <v>82</v>
      </c>
      <c r="AW307" s="11" t="s">
        <v>34</v>
      </c>
      <c r="AX307" s="11" t="s">
        <v>72</v>
      </c>
      <c r="AY307" s="198" t="s">
        <v>120</v>
      </c>
    </row>
    <row r="308" spans="2:65" s="12" customFormat="1">
      <c r="B308" s="199"/>
      <c r="C308" s="200"/>
      <c r="D308" s="185" t="s">
        <v>130</v>
      </c>
      <c r="E308" s="201" t="s">
        <v>1</v>
      </c>
      <c r="F308" s="202" t="s">
        <v>132</v>
      </c>
      <c r="G308" s="200"/>
      <c r="H308" s="203">
        <v>571.4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130</v>
      </c>
      <c r="AU308" s="209" t="s">
        <v>82</v>
      </c>
      <c r="AV308" s="12" t="s">
        <v>127</v>
      </c>
      <c r="AW308" s="12" t="s">
        <v>34</v>
      </c>
      <c r="AX308" s="12" t="s">
        <v>80</v>
      </c>
      <c r="AY308" s="209" t="s">
        <v>120</v>
      </c>
    </row>
    <row r="309" spans="2:65" s="1" customFormat="1" ht="16.5" customHeight="1">
      <c r="B309" s="32"/>
      <c r="C309" s="220" t="s">
        <v>364</v>
      </c>
      <c r="D309" s="220" t="s">
        <v>352</v>
      </c>
      <c r="E309" s="221" t="s">
        <v>365</v>
      </c>
      <c r="F309" s="222" t="s">
        <v>366</v>
      </c>
      <c r="G309" s="223" t="s">
        <v>338</v>
      </c>
      <c r="H309" s="224">
        <v>1114.23</v>
      </c>
      <c r="I309" s="225"/>
      <c r="J309" s="226">
        <f>ROUND(I309*H309,2)</f>
        <v>0</v>
      </c>
      <c r="K309" s="222" t="s">
        <v>126</v>
      </c>
      <c r="L309" s="227"/>
      <c r="M309" s="228" t="s">
        <v>1</v>
      </c>
      <c r="N309" s="229" t="s">
        <v>43</v>
      </c>
      <c r="O309" s="58"/>
      <c r="P309" s="182">
        <f>O309*H309</f>
        <v>0</v>
      </c>
      <c r="Q309" s="182">
        <v>1</v>
      </c>
      <c r="R309" s="182">
        <f>Q309*H309</f>
        <v>1114.23</v>
      </c>
      <c r="S309" s="182">
        <v>0</v>
      </c>
      <c r="T309" s="183">
        <f>S309*H309</f>
        <v>0</v>
      </c>
      <c r="AR309" s="15" t="s">
        <v>162</v>
      </c>
      <c r="AT309" s="15" t="s">
        <v>352</v>
      </c>
      <c r="AU309" s="15" t="s">
        <v>82</v>
      </c>
      <c r="AY309" s="15" t="s">
        <v>120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5" t="s">
        <v>80</v>
      </c>
      <c r="BK309" s="184">
        <f>ROUND(I309*H309,2)</f>
        <v>0</v>
      </c>
      <c r="BL309" s="15" t="s">
        <v>127</v>
      </c>
      <c r="BM309" s="15" t="s">
        <v>367</v>
      </c>
    </row>
    <row r="310" spans="2:65" s="1" customFormat="1">
      <c r="B310" s="32"/>
      <c r="C310" s="33"/>
      <c r="D310" s="185" t="s">
        <v>129</v>
      </c>
      <c r="E310" s="33"/>
      <c r="F310" s="186" t="s">
        <v>366</v>
      </c>
      <c r="G310" s="33"/>
      <c r="H310" s="33"/>
      <c r="I310" s="101"/>
      <c r="J310" s="33"/>
      <c r="K310" s="33"/>
      <c r="L310" s="36"/>
      <c r="M310" s="187"/>
      <c r="N310" s="58"/>
      <c r="O310" s="58"/>
      <c r="P310" s="58"/>
      <c r="Q310" s="58"/>
      <c r="R310" s="58"/>
      <c r="S310" s="58"/>
      <c r="T310" s="59"/>
      <c r="AT310" s="15" t="s">
        <v>129</v>
      </c>
      <c r="AU310" s="15" t="s">
        <v>82</v>
      </c>
    </row>
    <row r="311" spans="2:65" s="11" customFormat="1">
      <c r="B311" s="188"/>
      <c r="C311" s="189"/>
      <c r="D311" s="185" t="s">
        <v>130</v>
      </c>
      <c r="E311" s="190" t="s">
        <v>1</v>
      </c>
      <c r="F311" s="191" t="s">
        <v>368</v>
      </c>
      <c r="G311" s="189"/>
      <c r="H311" s="192">
        <v>1114.23</v>
      </c>
      <c r="I311" s="193"/>
      <c r="J311" s="189"/>
      <c r="K311" s="189"/>
      <c r="L311" s="194"/>
      <c r="M311" s="195"/>
      <c r="N311" s="196"/>
      <c r="O311" s="196"/>
      <c r="P311" s="196"/>
      <c r="Q311" s="196"/>
      <c r="R311" s="196"/>
      <c r="S311" s="196"/>
      <c r="T311" s="197"/>
      <c r="AT311" s="198" t="s">
        <v>130</v>
      </c>
      <c r="AU311" s="198" t="s">
        <v>82</v>
      </c>
      <c r="AV311" s="11" t="s">
        <v>82</v>
      </c>
      <c r="AW311" s="11" t="s">
        <v>34</v>
      </c>
      <c r="AX311" s="11" t="s">
        <v>72</v>
      </c>
      <c r="AY311" s="198" t="s">
        <v>120</v>
      </c>
    </row>
    <row r="312" spans="2:65" s="12" customFormat="1">
      <c r="B312" s="199"/>
      <c r="C312" s="200"/>
      <c r="D312" s="185" t="s">
        <v>130</v>
      </c>
      <c r="E312" s="201" t="s">
        <v>1</v>
      </c>
      <c r="F312" s="202" t="s">
        <v>132</v>
      </c>
      <c r="G312" s="200"/>
      <c r="H312" s="203">
        <v>1114.23</v>
      </c>
      <c r="I312" s="204"/>
      <c r="J312" s="200"/>
      <c r="K312" s="200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130</v>
      </c>
      <c r="AU312" s="209" t="s">
        <v>82</v>
      </c>
      <c r="AV312" s="12" t="s">
        <v>127</v>
      </c>
      <c r="AW312" s="12" t="s">
        <v>34</v>
      </c>
      <c r="AX312" s="12" t="s">
        <v>80</v>
      </c>
      <c r="AY312" s="209" t="s">
        <v>120</v>
      </c>
    </row>
    <row r="313" spans="2:65" s="1" customFormat="1" ht="16.5" customHeight="1">
      <c r="B313" s="32"/>
      <c r="C313" s="173" t="s">
        <v>369</v>
      </c>
      <c r="D313" s="173" t="s">
        <v>122</v>
      </c>
      <c r="E313" s="174" t="s">
        <v>370</v>
      </c>
      <c r="F313" s="175" t="s">
        <v>371</v>
      </c>
      <c r="G313" s="176" t="s">
        <v>142</v>
      </c>
      <c r="H313" s="177">
        <v>367.95</v>
      </c>
      <c r="I313" s="178"/>
      <c r="J313" s="179">
        <f>ROUND(I313*H313,2)</f>
        <v>0</v>
      </c>
      <c r="K313" s="175" t="s">
        <v>126</v>
      </c>
      <c r="L313" s="36"/>
      <c r="M313" s="180" t="s">
        <v>1</v>
      </c>
      <c r="N313" s="181" t="s">
        <v>43</v>
      </c>
      <c r="O313" s="58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AR313" s="15" t="s">
        <v>127</v>
      </c>
      <c r="AT313" s="15" t="s">
        <v>122</v>
      </c>
      <c r="AU313" s="15" t="s">
        <v>82</v>
      </c>
      <c r="AY313" s="15" t="s">
        <v>120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5" t="s">
        <v>80</v>
      </c>
      <c r="BK313" s="184">
        <f>ROUND(I313*H313,2)</f>
        <v>0</v>
      </c>
      <c r="BL313" s="15" t="s">
        <v>127</v>
      </c>
      <c r="BM313" s="15" t="s">
        <v>372</v>
      </c>
    </row>
    <row r="314" spans="2:65" s="1" customFormat="1">
      <c r="B314" s="32"/>
      <c r="C314" s="33"/>
      <c r="D314" s="185" t="s">
        <v>129</v>
      </c>
      <c r="E314" s="33"/>
      <c r="F314" s="186" t="s">
        <v>371</v>
      </c>
      <c r="G314" s="33"/>
      <c r="H314" s="33"/>
      <c r="I314" s="101"/>
      <c r="J314" s="33"/>
      <c r="K314" s="33"/>
      <c r="L314" s="36"/>
      <c r="M314" s="187"/>
      <c r="N314" s="58"/>
      <c r="O314" s="58"/>
      <c r="P314" s="58"/>
      <c r="Q314" s="58"/>
      <c r="R314" s="58"/>
      <c r="S314" s="58"/>
      <c r="T314" s="59"/>
      <c r="AT314" s="15" t="s">
        <v>129</v>
      </c>
      <c r="AU314" s="15" t="s">
        <v>82</v>
      </c>
    </row>
    <row r="315" spans="2:65" s="11" customFormat="1">
      <c r="B315" s="188"/>
      <c r="C315" s="189"/>
      <c r="D315" s="185" t="s">
        <v>130</v>
      </c>
      <c r="E315" s="190" t="s">
        <v>1</v>
      </c>
      <c r="F315" s="191" t="s">
        <v>373</v>
      </c>
      <c r="G315" s="189"/>
      <c r="H315" s="192">
        <v>21.45</v>
      </c>
      <c r="I315" s="193"/>
      <c r="J315" s="189"/>
      <c r="K315" s="189"/>
      <c r="L315" s="194"/>
      <c r="M315" s="195"/>
      <c r="N315" s="196"/>
      <c r="O315" s="196"/>
      <c r="P315" s="196"/>
      <c r="Q315" s="196"/>
      <c r="R315" s="196"/>
      <c r="S315" s="196"/>
      <c r="T315" s="197"/>
      <c r="AT315" s="198" t="s">
        <v>130</v>
      </c>
      <c r="AU315" s="198" t="s">
        <v>82</v>
      </c>
      <c r="AV315" s="11" t="s">
        <v>82</v>
      </c>
      <c r="AW315" s="11" t="s">
        <v>34</v>
      </c>
      <c r="AX315" s="11" t="s">
        <v>72</v>
      </c>
      <c r="AY315" s="198" t="s">
        <v>120</v>
      </c>
    </row>
    <row r="316" spans="2:65" s="11" customFormat="1">
      <c r="B316" s="188"/>
      <c r="C316" s="189"/>
      <c r="D316" s="185" t="s">
        <v>130</v>
      </c>
      <c r="E316" s="190" t="s">
        <v>1</v>
      </c>
      <c r="F316" s="191" t="s">
        <v>374</v>
      </c>
      <c r="G316" s="189"/>
      <c r="H316" s="192">
        <v>346.5</v>
      </c>
      <c r="I316" s="193"/>
      <c r="J316" s="189"/>
      <c r="K316" s="189"/>
      <c r="L316" s="194"/>
      <c r="M316" s="195"/>
      <c r="N316" s="196"/>
      <c r="O316" s="196"/>
      <c r="P316" s="196"/>
      <c r="Q316" s="196"/>
      <c r="R316" s="196"/>
      <c r="S316" s="196"/>
      <c r="T316" s="197"/>
      <c r="AT316" s="198" t="s">
        <v>130</v>
      </c>
      <c r="AU316" s="198" t="s">
        <v>82</v>
      </c>
      <c r="AV316" s="11" t="s">
        <v>82</v>
      </c>
      <c r="AW316" s="11" t="s">
        <v>34</v>
      </c>
      <c r="AX316" s="11" t="s">
        <v>72</v>
      </c>
      <c r="AY316" s="198" t="s">
        <v>120</v>
      </c>
    </row>
    <row r="317" spans="2:65" s="12" customFormat="1">
      <c r="B317" s="199"/>
      <c r="C317" s="200"/>
      <c r="D317" s="185" t="s">
        <v>130</v>
      </c>
      <c r="E317" s="201" t="s">
        <v>1</v>
      </c>
      <c r="F317" s="202" t="s">
        <v>132</v>
      </c>
      <c r="G317" s="200"/>
      <c r="H317" s="203">
        <v>367.95</v>
      </c>
      <c r="I317" s="204"/>
      <c r="J317" s="200"/>
      <c r="K317" s="200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130</v>
      </c>
      <c r="AU317" s="209" t="s">
        <v>82</v>
      </c>
      <c r="AV317" s="12" t="s">
        <v>127</v>
      </c>
      <c r="AW317" s="12" t="s">
        <v>34</v>
      </c>
      <c r="AX317" s="12" t="s">
        <v>80</v>
      </c>
      <c r="AY317" s="209" t="s">
        <v>120</v>
      </c>
    </row>
    <row r="318" spans="2:65" s="1" customFormat="1" ht="16.5" customHeight="1">
      <c r="B318" s="32"/>
      <c r="C318" s="220" t="s">
        <v>375</v>
      </c>
      <c r="D318" s="220" t="s">
        <v>352</v>
      </c>
      <c r="E318" s="221" t="s">
        <v>376</v>
      </c>
      <c r="F318" s="222" t="s">
        <v>377</v>
      </c>
      <c r="G318" s="223" t="s">
        <v>378</v>
      </c>
      <c r="H318" s="224">
        <v>18</v>
      </c>
      <c r="I318" s="225"/>
      <c r="J318" s="226">
        <f>ROUND(I318*H318,2)</f>
        <v>0</v>
      </c>
      <c r="K318" s="222" t="s">
        <v>126</v>
      </c>
      <c r="L318" s="227"/>
      <c r="M318" s="228" t="s">
        <v>1</v>
      </c>
      <c r="N318" s="229" t="s">
        <v>43</v>
      </c>
      <c r="O318" s="58"/>
      <c r="P318" s="182">
        <f>O318*H318</f>
        <v>0</v>
      </c>
      <c r="Q318" s="182">
        <v>1E-3</v>
      </c>
      <c r="R318" s="182">
        <f>Q318*H318</f>
        <v>1.8000000000000002E-2</v>
      </c>
      <c r="S318" s="182">
        <v>0</v>
      </c>
      <c r="T318" s="183">
        <f>S318*H318</f>
        <v>0</v>
      </c>
      <c r="AR318" s="15" t="s">
        <v>162</v>
      </c>
      <c r="AT318" s="15" t="s">
        <v>352</v>
      </c>
      <c r="AU318" s="15" t="s">
        <v>82</v>
      </c>
      <c r="AY318" s="15" t="s">
        <v>120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5" t="s">
        <v>80</v>
      </c>
      <c r="BK318" s="184">
        <f>ROUND(I318*H318,2)</f>
        <v>0</v>
      </c>
      <c r="BL318" s="15" t="s">
        <v>127</v>
      </c>
      <c r="BM318" s="15" t="s">
        <v>379</v>
      </c>
    </row>
    <row r="319" spans="2:65" s="1" customFormat="1">
      <c r="B319" s="32"/>
      <c r="C319" s="33"/>
      <c r="D319" s="185" t="s">
        <v>129</v>
      </c>
      <c r="E319" s="33"/>
      <c r="F319" s="186" t="s">
        <v>377</v>
      </c>
      <c r="G319" s="33"/>
      <c r="H319" s="33"/>
      <c r="I319" s="101"/>
      <c r="J319" s="33"/>
      <c r="K319" s="33"/>
      <c r="L319" s="36"/>
      <c r="M319" s="187"/>
      <c r="N319" s="58"/>
      <c r="O319" s="58"/>
      <c r="P319" s="58"/>
      <c r="Q319" s="58"/>
      <c r="R319" s="58"/>
      <c r="S319" s="58"/>
      <c r="T319" s="59"/>
      <c r="AT319" s="15" t="s">
        <v>129</v>
      </c>
      <c r="AU319" s="15" t="s">
        <v>82</v>
      </c>
    </row>
    <row r="320" spans="2:65" s="11" customFormat="1">
      <c r="B320" s="188"/>
      <c r="C320" s="189"/>
      <c r="D320" s="185" t="s">
        <v>130</v>
      </c>
      <c r="E320" s="190" t="s">
        <v>1</v>
      </c>
      <c r="F320" s="191" t="s">
        <v>219</v>
      </c>
      <c r="G320" s="189"/>
      <c r="H320" s="192">
        <v>18</v>
      </c>
      <c r="I320" s="193"/>
      <c r="J320" s="189"/>
      <c r="K320" s="189"/>
      <c r="L320" s="194"/>
      <c r="M320" s="195"/>
      <c r="N320" s="196"/>
      <c r="O320" s="196"/>
      <c r="P320" s="196"/>
      <c r="Q320" s="196"/>
      <c r="R320" s="196"/>
      <c r="S320" s="196"/>
      <c r="T320" s="197"/>
      <c r="AT320" s="198" t="s">
        <v>130</v>
      </c>
      <c r="AU320" s="198" t="s">
        <v>82</v>
      </c>
      <c r="AV320" s="11" t="s">
        <v>82</v>
      </c>
      <c r="AW320" s="11" t="s">
        <v>34</v>
      </c>
      <c r="AX320" s="11" t="s">
        <v>72</v>
      </c>
      <c r="AY320" s="198" t="s">
        <v>120</v>
      </c>
    </row>
    <row r="321" spans="2:65" s="12" customFormat="1">
      <c r="B321" s="199"/>
      <c r="C321" s="200"/>
      <c r="D321" s="185" t="s">
        <v>130</v>
      </c>
      <c r="E321" s="201" t="s">
        <v>1</v>
      </c>
      <c r="F321" s="202" t="s">
        <v>132</v>
      </c>
      <c r="G321" s="200"/>
      <c r="H321" s="203">
        <v>18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130</v>
      </c>
      <c r="AU321" s="209" t="s">
        <v>82</v>
      </c>
      <c r="AV321" s="12" t="s">
        <v>127</v>
      </c>
      <c r="AW321" s="12" t="s">
        <v>34</v>
      </c>
      <c r="AX321" s="12" t="s">
        <v>80</v>
      </c>
      <c r="AY321" s="209" t="s">
        <v>120</v>
      </c>
    </row>
    <row r="322" spans="2:65" s="1" customFormat="1" ht="16.5" customHeight="1">
      <c r="B322" s="32"/>
      <c r="C322" s="173" t="s">
        <v>380</v>
      </c>
      <c r="D322" s="173" t="s">
        <v>122</v>
      </c>
      <c r="E322" s="174" t="s">
        <v>381</v>
      </c>
      <c r="F322" s="175" t="s">
        <v>382</v>
      </c>
      <c r="G322" s="176" t="s">
        <v>142</v>
      </c>
      <c r="H322" s="177">
        <v>367.95</v>
      </c>
      <c r="I322" s="178"/>
      <c r="J322" s="179">
        <f>ROUND(I322*H322,2)</f>
        <v>0</v>
      </c>
      <c r="K322" s="175" t="s">
        <v>126</v>
      </c>
      <c r="L322" s="36"/>
      <c r="M322" s="180" t="s">
        <v>1</v>
      </c>
      <c r="N322" s="181" t="s">
        <v>43</v>
      </c>
      <c r="O322" s="58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AR322" s="15" t="s">
        <v>127</v>
      </c>
      <c r="AT322" s="15" t="s">
        <v>122</v>
      </c>
      <c r="AU322" s="15" t="s">
        <v>82</v>
      </c>
      <c r="AY322" s="15" t="s">
        <v>120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5" t="s">
        <v>80</v>
      </c>
      <c r="BK322" s="184">
        <f>ROUND(I322*H322,2)</f>
        <v>0</v>
      </c>
      <c r="BL322" s="15" t="s">
        <v>127</v>
      </c>
      <c r="BM322" s="15" t="s">
        <v>383</v>
      </c>
    </row>
    <row r="323" spans="2:65" s="1" customFormat="1">
      <c r="B323" s="32"/>
      <c r="C323" s="33"/>
      <c r="D323" s="185" t="s">
        <v>129</v>
      </c>
      <c r="E323" s="33"/>
      <c r="F323" s="186" t="s">
        <v>382</v>
      </c>
      <c r="G323" s="33"/>
      <c r="H323" s="33"/>
      <c r="I323" s="101"/>
      <c r="J323" s="33"/>
      <c r="K323" s="33"/>
      <c r="L323" s="36"/>
      <c r="M323" s="187"/>
      <c r="N323" s="58"/>
      <c r="O323" s="58"/>
      <c r="P323" s="58"/>
      <c r="Q323" s="58"/>
      <c r="R323" s="58"/>
      <c r="S323" s="58"/>
      <c r="T323" s="59"/>
      <c r="AT323" s="15" t="s">
        <v>129</v>
      </c>
      <c r="AU323" s="15" t="s">
        <v>82</v>
      </c>
    </row>
    <row r="324" spans="2:65" s="11" customFormat="1">
      <c r="B324" s="188"/>
      <c r="C324" s="189"/>
      <c r="D324" s="185" t="s">
        <v>130</v>
      </c>
      <c r="E324" s="190" t="s">
        <v>1</v>
      </c>
      <c r="F324" s="191" t="s">
        <v>373</v>
      </c>
      <c r="G324" s="189"/>
      <c r="H324" s="192">
        <v>21.45</v>
      </c>
      <c r="I324" s="193"/>
      <c r="J324" s="189"/>
      <c r="K324" s="189"/>
      <c r="L324" s="194"/>
      <c r="M324" s="195"/>
      <c r="N324" s="196"/>
      <c r="O324" s="196"/>
      <c r="P324" s="196"/>
      <c r="Q324" s="196"/>
      <c r="R324" s="196"/>
      <c r="S324" s="196"/>
      <c r="T324" s="197"/>
      <c r="AT324" s="198" t="s">
        <v>130</v>
      </c>
      <c r="AU324" s="198" t="s">
        <v>82</v>
      </c>
      <c r="AV324" s="11" t="s">
        <v>82</v>
      </c>
      <c r="AW324" s="11" t="s">
        <v>34</v>
      </c>
      <c r="AX324" s="11" t="s">
        <v>72</v>
      </c>
      <c r="AY324" s="198" t="s">
        <v>120</v>
      </c>
    </row>
    <row r="325" spans="2:65" s="11" customFormat="1">
      <c r="B325" s="188"/>
      <c r="C325" s="189"/>
      <c r="D325" s="185" t="s">
        <v>130</v>
      </c>
      <c r="E325" s="190" t="s">
        <v>1</v>
      </c>
      <c r="F325" s="191" t="s">
        <v>374</v>
      </c>
      <c r="G325" s="189"/>
      <c r="H325" s="192">
        <v>346.5</v>
      </c>
      <c r="I325" s="193"/>
      <c r="J325" s="189"/>
      <c r="K325" s="189"/>
      <c r="L325" s="194"/>
      <c r="M325" s="195"/>
      <c r="N325" s="196"/>
      <c r="O325" s="196"/>
      <c r="P325" s="196"/>
      <c r="Q325" s="196"/>
      <c r="R325" s="196"/>
      <c r="S325" s="196"/>
      <c r="T325" s="197"/>
      <c r="AT325" s="198" t="s">
        <v>130</v>
      </c>
      <c r="AU325" s="198" t="s">
        <v>82</v>
      </c>
      <c r="AV325" s="11" t="s">
        <v>82</v>
      </c>
      <c r="AW325" s="11" t="s">
        <v>34</v>
      </c>
      <c r="AX325" s="11" t="s">
        <v>72</v>
      </c>
      <c r="AY325" s="198" t="s">
        <v>120</v>
      </c>
    </row>
    <row r="326" spans="2:65" s="12" customFormat="1">
      <c r="B326" s="199"/>
      <c r="C326" s="200"/>
      <c r="D326" s="185" t="s">
        <v>130</v>
      </c>
      <c r="E326" s="201" t="s">
        <v>1</v>
      </c>
      <c r="F326" s="202" t="s">
        <v>132</v>
      </c>
      <c r="G326" s="200"/>
      <c r="H326" s="203">
        <v>367.95</v>
      </c>
      <c r="I326" s="204"/>
      <c r="J326" s="200"/>
      <c r="K326" s="200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130</v>
      </c>
      <c r="AU326" s="209" t="s">
        <v>82</v>
      </c>
      <c r="AV326" s="12" t="s">
        <v>127</v>
      </c>
      <c r="AW326" s="12" t="s">
        <v>34</v>
      </c>
      <c r="AX326" s="12" t="s">
        <v>80</v>
      </c>
      <c r="AY326" s="209" t="s">
        <v>120</v>
      </c>
    </row>
    <row r="327" spans="2:65" s="10" customFormat="1" ht="22.95" customHeight="1">
      <c r="B327" s="157"/>
      <c r="C327" s="158"/>
      <c r="D327" s="159" t="s">
        <v>71</v>
      </c>
      <c r="E327" s="171" t="s">
        <v>82</v>
      </c>
      <c r="F327" s="171" t="s">
        <v>384</v>
      </c>
      <c r="G327" s="158"/>
      <c r="H327" s="158"/>
      <c r="I327" s="161"/>
      <c r="J327" s="172">
        <f>BK327</f>
        <v>0</v>
      </c>
      <c r="K327" s="158"/>
      <c r="L327" s="163"/>
      <c r="M327" s="164"/>
      <c r="N327" s="165"/>
      <c r="O327" s="165"/>
      <c r="P327" s="166">
        <f>SUM(P328:P331)</f>
        <v>0</v>
      </c>
      <c r="Q327" s="165"/>
      <c r="R327" s="166">
        <f>SUM(R328:R331)</f>
        <v>0.2107</v>
      </c>
      <c r="S327" s="165"/>
      <c r="T327" s="167">
        <f>SUM(T328:T331)</f>
        <v>0</v>
      </c>
      <c r="AR327" s="168" t="s">
        <v>80</v>
      </c>
      <c r="AT327" s="169" t="s">
        <v>71</v>
      </c>
      <c r="AU327" s="169" t="s">
        <v>80</v>
      </c>
      <c r="AY327" s="168" t="s">
        <v>120</v>
      </c>
      <c r="BK327" s="170">
        <f>SUM(BK328:BK331)</f>
        <v>0</v>
      </c>
    </row>
    <row r="328" spans="2:65" s="1" customFormat="1" ht="16.5" customHeight="1">
      <c r="B328" s="32"/>
      <c r="C328" s="173" t="s">
        <v>385</v>
      </c>
      <c r="D328" s="173" t="s">
        <v>122</v>
      </c>
      <c r="E328" s="174" t="s">
        <v>386</v>
      </c>
      <c r="F328" s="175" t="s">
        <v>387</v>
      </c>
      <c r="G328" s="176" t="s">
        <v>177</v>
      </c>
      <c r="H328" s="177">
        <v>430</v>
      </c>
      <c r="I328" s="178"/>
      <c r="J328" s="179">
        <f>ROUND(I328*H328,2)</f>
        <v>0</v>
      </c>
      <c r="K328" s="175" t="s">
        <v>126</v>
      </c>
      <c r="L328" s="36"/>
      <c r="M328" s="180" t="s">
        <v>1</v>
      </c>
      <c r="N328" s="181" t="s">
        <v>43</v>
      </c>
      <c r="O328" s="58"/>
      <c r="P328" s="182">
        <f>O328*H328</f>
        <v>0</v>
      </c>
      <c r="Q328" s="182">
        <v>4.8999999999999998E-4</v>
      </c>
      <c r="R328" s="182">
        <f>Q328*H328</f>
        <v>0.2107</v>
      </c>
      <c r="S328" s="182">
        <v>0</v>
      </c>
      <c r="T328" s="183">
        <f>S328*H328</f>
        <v>0</v>
      </c>
      <c r="AR328" s="15" t="s">
        <v>127</v>
      </c>
      <c r="AT328" s="15" t="s">
        <v>122</v>
      </c>
      <c r="AU328" s="15" t="s">
        <v>82</v>
      </c>
      <c r="AY328" s="15" t="s">
        <v>120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5" t="s">
        <v>80</v>
      </c>
      <c r="BK328" s="184">
        <f>ROUND(I328*H328,2)</f>
        <v>0</v>
      </c>
      <c r="BL328" s="15" t="s">
        <v>127</v>
      </c>
      <c r="BM328" s="15" t="s">
        <v>388</v>
      </c>
    </row>
    <row r="329" spans="2:65" s="1" customFormat="1">
      <c r="B329" s="32"/>
      <c r="C329" s="33"/>
      <c r="D329" s="185" t="s">
        <v>129</v>
      </c>
      <c r="E329" s="33"/>
      <c r="F329" s="186" t="s">
        <v>387</v>
      </c>
      <c r="G329" s="33"/>
      <c r="H329" s="33"/>
      <c r="I329" s="101"/>
      <c r="J329" s="33"/>
      <c r="K329" s="33"/>
      <c r="L329" s="36"/>
      <c r="M329" s="187"/>
      <c r="N329" s="58"/>
      <c r="O329" s="58"/>
      <c r="P329" s="58"/>
      <c r="Q329" s="58"/>
      <c r="R329" s="58"/>
      <c r="S329" s="58"/>
      <c r="T329" s="59"/>
      <c r="AT329" s="15" t="s">
        <v>129</v>
      </c>
      <c r="AU329" s="15" t="s">
        <v>82</v>
      </c>
    </row>
    <row r="330" spans="2:65" s="11" customFormat="1">
      <c r="B330" s="188"/>
      <c r="C330" s="189"/>
      <c r="D330" s="185" t="s">
        <v>130</v>
      </c>
      <c r="E330" s="190" t="s">
        <v>1</v>
      </c>
      <c r="F330" s="191" t="s">
        <v>389</v>
      </c>
      <c r="G330" s="189"/>
      <c r="H330" s="192">
        <v>430</v>
      </c>
      <c r="I330" s="193"/>
      <c r="J330" s="189"/>
      <c r="K330" s="189"/>
      <c r="L330" s="194"/>
      <c r="M330" s="195"/>
      <c r="N330" s="196"/>
      <c r="O330" s="196"/>
      <c r="P330" s="196"/>
      <c r="Q330" s="196"/>
      <c r="R330" s="196"/>
      <c r="S330" s="196"/>
      <c r="T330" s="197"/>
      <c r="AT330" s="198" t="s">
        <v>130</v>
      </c>
      <c r="AU330" s="198" t="s">
        <v>82</v>
      </c>
      <c r="AV330" s="11" t="s">
        <v>82</v>
      </c>
      <c r="AW330" s="11" t="s">
        <v>34</v>
      </c>
      <c r="AX330" s="11" t="s">
        <v>72</v>
      </c>
      <c r="AY330" s="198" t="s">
        <v>120</v>
      </c>
    </row>
    <row r="331" spans="2:65" s="12" customFormat="1">
      <c r="B331" s="199"/>
      <c r="C331" s="200"/>
      <c r="D331" s="185" t="s">
        <v>130</v>
      </c>
      <c r="E331" s="201" t="s">
        <v>1</v>
      </c>
      <c r="F331" s="202" t="s">
        <v>132</v>
      </c>
      <c r="G331" s="200"/>
      <c r="H331" s="203">
        <v>430</v>
      </c>
      <c r="I331" s="204"/>
      <c r="J331" s="200"/>
      <c r="K331" s="200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130</v>
      </c>
      <c r="AU331" s="209" t="s">
        <v>82</v>
      </c>
      <c r="AV331" s="12" t="s">
        <v>127</v>
      </c>
      <c r="AW331" s="12" t="s">
        <v>34</v>
      </c>
      <c r="AX331" s="12" t="s">
        <v>80</v>
      </c>
      <c r="AY331" s="209" t="s">
        <v>120</v>
      </c>
    </row>
    <row r="332" spans="2:65" s="10" customFormat="1" ht="22.95" customHeight="1">
      <c r="B332" s="157"/>
      <c r="C332" s="158"/>
      <c r="D332" s="159" t="s">
        <v>71</v>
      </c>
      <c r="E332" s="171" t="s">
        <v>136</v>
      </c>
      <c r="F332" s="171" t="s">
        <v>390</v>
      </c>
      <c r="G332" s="158"/>
      <c r="H332" s="158"/>
      <c r="I332" s="161"/>
      <c r="J332" s="172">
        <f>BK332</f>
        <v>0</v>
      </c>
      <c r="K332" s="158"/>
      <c r="L332" s="163"/>
      <c r="M332" s="164"/>
      <c r="N332" s="165"/>
      <c r="O332" s="165"/>
      <c r="P332" s="166">
        <f>SUM(P333:P337)</f>
        <v>0</v>
      </c>
      <c r="Q332" s="165"/>
      <c r="R332" s="166">
        <f>SUM(R333:R337)</f>
        <v>0</v>
      </c>
      <c r="S332" s="165"/>
      <c r="T332" s="167">
        <f>SUM(T333:T337)</f>
        <v>0</v>
      </c>
      <c r="AR332" s="168" t="s">
        <v>80</v>
      </c>
      <c r="AT332" s="169" t="s">
        <v>71</v>
      </c>
      <c r="AU332" s="169" t="s">
        <v>80</v>
      </c>
      <c r="AY332" s="168" t="s">
        <v>120</v>
      </c>
      <c r="BK332" s="170">
        <f>SUM(BK333:BK337)</f>
        <v>0</v>
      </c>
    </row>
    <row r="333" spans="2:65" s="1" customFormat="1" ht="16.5" customHeight="1">
      <c r="B333" s="32"/>
      <c r="C333" s="173" t="s">
        <v>391</v>
      </c>
      <c r="D333" s="173" t="s">
        <v>122</v>
      </c>
      <c r="E333" s="174" t="s">
        <v>392</v>
      </c>
      <c r="F333" s="175" t="s">
        <v>393</v>
      </c>
      <c r="G333" s="176" t="s">
        <v>177</v>
      </c>
      <c r="H333" s="177">
        <v>430</v>
      </c>
      <c r="I333" s="178"/>
      <c r="J333" s="179">
        <f>ROUND(I333*H333,2)</f>
        <v>0</v>
      </c>
      <c r="K333" s="175" t="s">
        <v>126</v>
      </c>
      <c r="L333" s="36"/>
      <c r="M333" s="180" t="s">
        <v>1</v>
      </c>
      <c r="N333" s="181" t="s">
        <v>43</v>
      </c>
      <c r="O333" s="58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AR333" s="15" t="s">
        <v>127</v>
      </c>
      <c r="AT333" s="15" t="s">
        <v>122</v>
      </c>
      <c r="AU333" s="15" t="s">
        <v>82</v>
      </c>
      <c r="AY333" s="15" t="s">
        <v>120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5" t="s">
        <v>80</v>
      </c>
      <c r="BK333" s="184">
        <f>ROUND(I333*H333,2)</f>
        <v>0</v>
      </c>
      <c r="BL333" s="15" t="s">
        <v>127</v>
      </c>
      <c r="BM333" s="15" t="s">
        <v>394</v>
      </c>
    </row>
    <row r="334" spans="2:65" s="1" customFormat="1">
      <c r="B334" s="32"/>
      <c r="C334" s="33"/>
      <c r="D334" s="185" t="s">
        <v>129</v>
      </c>
      <c r="E334" s="33"/>
      <c r="F334" s="186" t="s">
        <v>393</v>
      </c>
      <c r="G334" s="33"/>
      <c r="H334" s="33"/>
      <c r="I334" s="101"/>
      <c r="J334" s="33"/>
      <c r="K334" s="33"/>
      <c r="L334" s="36"/>
      <c r="M334" s="187"/>
      <c r="N334" s="58"/>
      <c r="O334" s="58"/>
      <c r="P334" s="58"/>
      <c r="Q334" s="58"/>
      <c r="R334" s="58"/>
      <c r="S334" s="58"/>
      <c r="T334" s="59"/>
      <c r="AT334" s="15" t="s">
        <v>129</v>
      </c>
      <c r="AU334" s="15" t="s">
        <v>82</v>
      </c>
    </row>
    <row r="335" spans="2:65" s="11" customFormat="1">
      <c r="B335" s="188"/>
      <c r="C335" s="189"/>
      <c r="D335" s="185" t="s">
        <v>130</v>
      </c>
      <c r="E335" s="190" t="s">
        <v>1</v>
      </c>
      <c r="F335" s="191" t="s">
        <v>395</v>
      </c>
      <c r="G335" s="189"/>
      <c r="H335" s="192">
        <v>365</v>
      </c>
      <c r="I335" s="193"/>
      <c r="J335" s="189"/>
      <c r="K335" s="189"/>
      <c r="L335" s="194"/>
      <c r="M335" s="195"/>
      <c r="N335" s="196"/>
      <c r="O335" s="196"/>
      <c r="P335" s="196"/>
      <c r="Q335" s="196"/>
      <c r="R335" s="196"/>
      <c r="S335" s="196"/>
      <c r="T335" s="197"/>
      <c r="AT335" s="198" t="s">
        <v>130</v>
      </c>
      <c r="AU335" s="198" t="s">
        <v>82</v>
      </c>
      <c r="AV335" s="11" t="s">
        <v>82</v>
      </c>
      <c r="AW335" s="11" t="s">
        <v>34</v>
      </c>
      <c r="AX335" s="11" t="s">
        <v>72</v>
      </c>
      <c r="AY335" s="198" t="s">
        <v>120</v>
      </c>
    </row>
    <row r="336" spans="2:65" s="11" customFormat="1">
      <c r="B336" s="188"/>
      <c r="C336" s="189"/>
      <c r="D336" s="185" t="s">
        <v>130</v>
      </c>
      <c r="E336" s="190" t="s">
        <v>1</v>
      </c>
      <c r="F336" s="191" t="s">
        <v>396</v>
      </c>
      <c r="G336" s="189"/>
      <c r="H336" s="192">
        <v>65</v>
      </c>
      <c r="I336" s="193"/>
      <c r="J336" s="189"/>
      <c r="K336" s="189"/>
      <c r="L336" s="194"/>
      <c r="M336" s="195"/>
      <c r="N336" s="196"/>
      <c r="O336" s="196"/>
      <c r="P336" s="196"/>
      <c r="Q336" s="196"/>
      <c r="R336" s="196"/>
      <c r="S336" s="196"/>
      <c r="T336" s="197"/>
      <c r="AT336" s="198" t="s">
        <v>130</v>
      </c>
      <c r="AU336" s="198" t="s">
        <v>82</v>
      </c>
      <c r="AV336" s="11" t="s">
        <v>82</v>
      </c>
      <c r="AW336" s="11" t="s">
        <v>34</v>
      </c>
      <c r="AX336" s="11" t="s">
        <v>72</v>
      </c>
      <c r="AY336" s="198" t="s">
        <v>120</v>
      </c>
    </row>
    <row r="337" spans="2:65" s="12" customFormat="1">
      <c r="B337" s="199"/>
      <c r="C337" s="200"/>
      <c r="D337" s="185" t="s">
        <v>130</v>
      </c>
      <c r="E337" s="201" t="s">
        <v>1</v>
      </c>
      <c r="F337" s="202" t="s">
        <v>132</v>
      </c>
      <c r="G337" s="200"/>
      <c r="H337" s="203">
        <v>430</v>
      </c>
      <c r="I337" s="204"/>
      <c r="J337" s="200"/>
      <c r="K337" s="200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130</v>
      </c>
      <c r="AU337" s="209" t="s">
        <v>82</v>
      </c>
      <c r="AV337" s="12" t="s">
        <v>127</v>
      </c>
      <c r="AW337" s="12" t="s">
        <v>34</v>
      </c>
      <c r="AX337" s="12" t="s">
        <v>80</v>
      </c>
      <c r="AY337" s="209" t="s">
        <v>120</v>
      </c>
    </row>
    <row r="338" spans="2:65" s="10" customFormat="1" ht="22.95" customHeight="1">
      <c r="B338" s="157"/>
      <c r="C338" s="158"/>
      <c r="D338" s="159" t="s">
        <v>71</v>
      </c>
      <c r="E338" s="171" t="s">
        <v>127</v>
      </c>
      <c r="F338" s="171" t="s">
        <v>397</v>
      </c>
      <c r="G338" s="158"/>
      <c r="H338" s="158"/>
      <c r="I338" s="161"/>
      <c r="J338" s="172">
        <f>BK338</f>
        <v>0</v>
      </c>
      <c r="K338" s="158"/>
      <c r="L338" s="163"/>
      <c r="M338" s="164"/>
      <c r="N338" s="165"/>
      <c r="O338" s="165"/>
      <c r="P338" s="166">
        <f>SUM(P339:P362)</f>
        <v>0</v>
      </c>
      <c r="Q338" s="165"/>
      <c r="R338" s="166">
        <f>SUM(R339:R362)</f>
        <v>180.03221747000001</v>
      </c>
      <c r="S338" s="165"/>
      <c r="T338" s="167">
        <f>SUM(T339:T362)</f>
        <v>0</v>
      </c>
      <c r="AR338" s="168" t="s">
        <v>80</v>
      </c>
      <c r="AT338" s="169" t="s">
        <v>71</v>
      </c>
      <c r="AU338" s="169" t="s">
        <v>80</v>
      </c>
      <c r="AY338" s="168" t="s">
        <v>120</v>
      </c>
      <c r="BK338" s="170">
        <f>SUM(BK339:BK362)</f>
        <v>0</v>
      </c>
    </row>
    <row r="339" spans="2:65" s="1" customFormat="1" ht="16.5" customHeight="1">
      <c r="B339" s="32"/>
      <c r="C339" s="173" t="s">
        <v>398</v>
      </c>
      <c r="D339" s="173" t="s">
        <v>122</v>
      </c>
      <c r="E339" s="174" t="s">
        <v>399</v>
      </c>
      <c r="F339" s="175" t="s">
        <v>400</v>
      </c>
      <c r="G339" s="176" t="s">
        <v>193</v>
      </c>
      <c r="H339" s="177">
        <v>92.111000000000004</v>
      </c>
      <c r="I339" s="178"/>
      <c r="J339" s="179">
        <f>ROUND(I339*H339,2)</f>
        <v>0</v>
      </c>
      <c r="K339" s="175" t="s">
        <v>126</v>
      </c>
      <c r="L339" s="36"/>
      <c r="M339" s="180" t="s">
        <v>1</v>
      </c>
      <c r="N339" s="181" t="s">
        <v>43</v>
      </c>
      <c r="O339" s="58"/>
      <c r="P339" s="182">
        <f>O339*H339</f>
        <v>0</v>
      </c>
      <c r="Q339" s="182">
        <v>1.8907700000000001</v>
      </c>
      <c r="R339" s="182">
        <f>Q339*H339</f>
        <v>174.16071547000001</v>
      </c>
      <c r="S339" s="182">
        <v>0</v>
      </c>
      <c r="T339" s="183">
        <f>S339*H339</f>
        <v>0</v>
      </c>
      <c r="AR339" s="15" t="s">
        <v>127</v>
      </c>
      <c r="AT339" s="15" t="s">
        <v>122</v>
      </c>
      <c r="AU339" s="15" t="s">
        <v>82</v>
      </c>
      <c r="AY339" s="15" t="s">
        <v>120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5" t="s">
        <v>80</v>
      </c>
      <c r="BK339" s="184">
        <f>ROUND(I339*H339,2)</f>
        <v>0</v>
      </c>
      <c r="BL339" s="15" t="s">
        <v>127</v>
      </c>
      <c r="BM339" s="15" t="s">
        <v>401</v>
      </c>
    </row>
    <row r="340" spans="2:65" s="1" customFormat="1">
      <c r="B340" s="32"/>
      <c r="C340" s="33"/>
      <c r="D340" s="185" t="s">
        <v>129</v>
      </c>
      <c r="E340" s="33"/>
      <c r="F340" s="186" t="s">
        <v>400</v>
      </c>
      <c r="G340" s="33"/>
      <c r="H340" s="33"/>
      <c r="I340" s="101"/>
      <c r="J340" s="33"/>
      <c r="K340" s="33"/>
      <c r="L340" s="36"/>
      <c r="M340" s="187"/>
      <c r="N340" s="58"/>
      <c r="O340" s="58"/>
      <c r="P340" s="58"/>
      <c r="Q340" s="58"/>
      <c r="R340" s="58"/>
      <c r="S340" s="58"/>
      <c r="T340" s="59"/>
      <c r="AT340" s="15" t="s">
        <v>129</v>
      </c>
      <c r="AU340" s="15" t="s">
        <v>82</v>
      </c>
    </row>
    <row r="341" spans="2:65" s="13" customFormat="1">
      <c r="B341" s="210"/>
      <c r="C341" s="211"/>
      <c r="D341" s="185" t="s">
        <v>130</v>
      </c>
      <c r="E341" s="212" t="s">
        <v>1</v>
      </c>
      <c r="F341" s="213" t="s">
        <v>361</v>
      </c>
      <c r="G341" s="211"/>
      <c r="H341" s="212" t="s">
        <v>1</v>
      </c>
      <c r="I341" s="214"/>
      <c r="J341" s="211"/>
      <c r="K341" s="211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130</v>
      </c>
      <c r="AU341" s="219" t="s">
        <v>82</v>
      </c>
      <c r="AV341" s="13" t="s">
        <v>80</v>
      </c>
      <c r="AW341" s="13" t="s">
        <v>34</v>
      </c>
      <c r="AX341" s="13" t="s">
        <v>72</v>
      </c>
      <c r="AY341" s="219" t="s">
        <v>120</v>
      </c>
    </row>
    <row r="342" spans="2:65" s="11" customFormat="1">
      <c r="B342" s="188"/>
      <c r="C342" s="189"/>
      <c r="D342" s="185" t="s">
        <v>130</v>
      </c>
      <c r="E342" s="190" t="s">
        <v>1</v>
      </c>
      <c r="F342" s="191" t="s">
        <v>402</v>
      </c>
      <c r="G342" s="189"/>
      <c r="H342" s="192">
        <v>53.9</v>
      </c>
      <c r="I342" s="193"/>
      <c r="J342" s="189"/>
      <c r="K342" s="189"/>
      <c r="L342" s="194"/>
      <c r="M342" s="195"/>
      <c r="N342" s="196"/>
      <c r="O342" s="196"/>
      <c r="P342" s="196"/>
      <c r="Q342" s="196"/>
      <c r="R342" s="196"/>
      <c r="S342" s="196"/>
      <c r="T342" s="197"/>
      <c r="AT342" s="198" t="s">
        <v>130</v>
      </c>
      <c r="AU342" s="198" t="s">
        <v>82</v>
      </c>
      <c r="AV342" s="11" t="s">
        <v>82</v>
      </c>
      <c r="AW342" s="11" t="s">
        <v>34</v>
      </c>
      <c r="AX342" s="11" t="s">
        <v>72</v>
      </c>
      <c r="AY342" s="198" t="s">
        <v>120</v>
      </c>
    </row>
    <row r="343" spans="2:65" s="13" customFormat="1">
      <c r="B343" s="210"/>
      <c r="C343" s="211"/>
      <c r="D343" s="185" t="s">
        <v>130</v>
      </c>
      <c r="E343" s="212" t="s">
        <v>1</v>
      </c>
      <c r="F343" s="213" t="s">
        <v>196</v>
      </c>
      <c r="G343" s="211"/>
      <c r="H343" s="212" t="s">
        <v>1</v>
      </c>
      <c r="I343" s="214"/>
      <c r="J343" s="211"/>
      <c r="K343" s="211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130</v>
      </c>
      <c r="AU343" s="219" t="s">
        <v>82</v>
      </c>
      <c r="AV343" s="13" t="s">
        <v>80</v>
      </c>
      <c r="AW343" s="13" t="s">
        <v>34</v>
      </c>
      <c r="AX343" s="13" t="s">
        <v>72</v>
      </c>
      <c r="AY343" s="219" t="s">
        <v>120</v>
      </c>
    </row>
    <row r="344" spans="2:65" s="11" customFormat="1">
      <c r="B344" s="188"/>
      <c r="C344" s="189"/>
      <c r="D344" s="185" t="s">
        <v>130</v>
      </c>
      <c r="E344" s="190" t="s">
        <v>1</v>
      </c>
      <c r="F344" s="191" t="s">
        <v>403</v>
      </c>
      <c r="G344" s="189"/>
      <c r="H344" s="192">
        <v>38.210999999999999</v>
      </c>
      <c r="I344" s="193"/>
      <c r="J344" s="189"/>
      <c r="K344" s="189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130</v>
      </c>
      <c r="AU344" s="198" t="s">
        <v>82</v>
      </c>
      <c r="AV344" s="11" t="s">
        <v>82</v>
      </c>
      <c r="AW344" s="11" t="s">
        <v>34</v>
      </c>
      <c r="AX344" s="11" t="s">
        <v>72</v>
      </c>
      <c r="AY344" s="198" t="s">
        <v>120</v>
      </c>
    </row>
    <row r="345" spans="2:65" s="12" customFormat="1">
      <c r="B345" s="199"/>
      <c r="C345" s="200"/>
      <c r="D345" s="185" t="s">
        <v>130</v>
      </c>
      <c r="E345" s="201" t="s">
        <v>1</v>
      </c>
      <c r="F345" s="202" t="s">
        <v>132</v>
      </c>
      <c r="G345" s="200"/>
      <c r="H345" s="203">
        <v>92.111000000000004</v>
      </c>
      <c r="I345" s="204"/>
      <c r="J345" s="200"/>
      <c r="K345" s="200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130</v>
      </c>
      <c r="AU345" s="209" t="s">
        <v>82</v>
      </c>
      <c r="AV345" s="12" t="s">
        <v>127</v>
      </c>
      <c r="AW345" s="12" t="s">
        <v>34</v>
      </c>
      <c r="AX345" s="12" t="s">
        <v>80</v>
      </c>
      <c r="AY345" s="209" t="s">
        <v>120</v>
      </c>
    </row>
    <row r="346" spans="2:65" s="1" customFormat="1" ht="16.5" customHeight="1">
      <c r="B346" s="32"/>
      <c r="C346" s="173" t="s">
        <v>404</v>
      </c>
      <c r="D346" s="173" t="s">
        <v>122</v>
      </c>
      <c r="E346" s="174" t="s">
        <v>405</v>
      </c>
      <c r="F346" s="175" t="s">
        <v>406</v>
      </c>
      <c r="G346" s="176" t="s">
        <v>125</v>
      </c>
      <c r="H346" s="177">
        <v>7</v>
      </c>
      <c r="I346" s="178"/>
      <c r="J346" s="179">
        <f>ROUND(I346*H346,2)</f>
        <v>0</v>
      </c>
      <c r="K346" s="175" t="s">
        <v>126</v>
      </c>
      <c r="L346" s="36"/>
      <c r="M346" s="180" t="s">
        <v>1</v>
      </c>
      <c r="N346" s="181" t="s">
        <v>43</v>
      </c>
      <c r="O346" s="58"/>
      <c r="P346" s="182">
        <f>O346*H346</f>
        <v>0</v>
      </c>
      <c r="Q346" s="182">
        <v>6.6E-3</v>
      </c>
      <c r="R346" s="182">
        <f>Q346*H346</f>
        <v>4.6199999999999998E-2</v>
      </c>
      <c r="S346" s="182">
        <v>0</v>
      </c>
      <c r="T346" s="183">
        <f>S346*H346</f>
        <v>0</v>
      </c>
      <c r="AR346" s="15" t="s">
        <v>127</v>
      </c>
      <c r="AT346" s="15" t="s">
        <v>122</v>
      </c>
      <c r="AU346" s="15" t="s">
        <v>82</v>
      </c>
      <c r="AY346" s="15" t="s">
        <v>120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5" t="s">
        <v>80</v>
      </c>
      <c r="BK346" s="184">
        <f>ROUND(I346*H346,2)</f>
        <v>0</v>
      </c>
      <c r="BL346" s="15" t="s">
        <v>127</v>
      </c>
      <c r="BM346" s="15" t="s">
        <v>407</v>
      </c>
    </row>
    <row r="347" spans="2:65" s="1" customFormat="1">
      <c r="B347" s="32"/>
      <c r="C347" s="33"/>
      <c r="D347" s="185" t="s">
        <v>129</v>
      </c>
      <c r="E347" s="33"/>
      <c r="F347" s="186" t="s">
        <v>406</v>
      </c>
      <c r="G347" s="33"/>
      <c r="H347" s="33"/>
      <c r="I347" s="101"/>
      <c r="J347" s="33"/>
      <c r="K347" s="33"/>
      <c r="L347" s="36"/>
      <c r="M347" s="187"/>
      <c r="N347" s="58"/>
      <c r="O347" s="58"/>
      <c r="P347" s="58"/>
      <c r="Q347" s="58"/>
      <c r="R347" s="58"/>
      <c r="S347" s="58"/>
      <c r="T347" s="59"/>
      <c r="AT347" s="15" t="s">
        <v>129</v>
      </c>
      <c r="AU347" s="15" t="s">
        <v>82</v>
      </c>
    </row>
    <row r="348" spans="2:65" s="1" customFormat="1" ht="16.5" customHeight="1">
      <c r="B348" s="32"/>
      <c r="C348" s="220" t="s">
        <v>408</v>
      </c>
      <c r="D348" s="220" t="s">
        <v>352</v>
      </c>
      <c r="E348" s="221" t="s">
        <v>409</v>
      </c>
      <c r="F348" s="222" t="s">
        <v>410</v>
      </c>
      <c r="G348" s="223" t="s">
        <v>125</v>
      </c>
      <c r="H348" s="224">
        <v>4</v>
      </c>
      <c r="I348" s="225"/>
      <c r="J348" s="226">
        <f>ROUND(I348*H348,2)</f>
        <v>0</v>
      </c>
      <c r="K348" s="222" t="s">
        <v>126</v>
      </c>
      <c r="L348" s="227"/>
      <c r="M348" s="228" t="s">
        <v>1</v>
      </c>
      <c r="N348" s="229" t="s">
        <v>43</v>
      </c>
      <c r="O348" s="58"/>
      <c r="P348" s="182">
        <f>O348*H348</f>
        <v>0</v>
      </c>
      <c r="Q348" s="182">
        <v>0.04</v>
      </c>
      <c r="R348" s="182">
        <f>Q348*H348</f>
        <v>0.16</v>
      </c>
      <c r="S348" s="182">
        <v>0</v>
      </c>
      <c r="T348" s="183">
        <f>S348*H348</f>
        <v>0</v>
      </c>
      <c r="AR348" s="15" t="s">
        <v>162</v>
      </c>
      <c r="AT348" s="15" t="s">
        <v>352</v>
      </c>
      <c r="AU348" s="15" t="s">
        <v>82</v>
      </c>
      <c r="AY348" s="15" t="s">
        <v>120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5" t="s">
        <v>80</v>
      </c>
      <c r="BK348" s="184">
        <f>ROUND(I348*H348,2)</f>
        <v>0</v>
      </c>
      <c r="BL348" s="15" t="s">
        <v>127</v>
      </c>
      <c r="BM348" s="15" t="s">
        <v>411</v>
      </c>
    </row>
    <row r="349" spans="2:65" s="1" customFormat="1">
      <c r="B349" s="32"/>
      <c r="C349" s="33"/>
      <c r="D349" s="185" t="s">
        <v>129</v>
      </c>
      <c r="E349" s="33"/>
      <c r="F349" s="186" t="s">
        <v>410</v>
      </c>
      <c r="G349" s="33"/>
      <c r="H349" s="33"/>
      <c r="I349" s="101"/>
      <c r="J349" s="33"/>
      <c r="K349" s="33"/>
      <c r="L349" s="36"/>
      <c r="M349" s="187"/>
      <c r="N349" s="58"/>
      <c r="O349" s="58"/>
      <c r="P349" s="58"/>
      <c r="Q349" s="58"/>
      <c r="R349" s="58"/>
      <c r="S349" s="58"/>
      <c r="T349" s="59"/>
      <c r="AT349" s="15" t="s">
        <v>129</v>
      </c>
      <c r="AU349" s="15" t="s">
        <v>82</v>
      </c>
    </row>
    <row r="350" spans="2:65" s="1" customFormat="1" ht="16.5" customHeight="1">
      <c r="B350" s="32"/>
      <c r="C350" s="220" t="s">
        <v>412</v>
      </c>
      <c r="D350" s="220" t="s">
        <v>352</v>
      </c>
      <c r="E350" s="221" t="s">
        <v>413</v>
      </c>
      <c r="F350" s="222" t="s">
        <v>414</v>
      </c>
      <c r="G350" s="223" t="s">
        <v>125</v>
      </c>
      <c r="H350" s="224">
        <v>3</v>
      </c>
      <c r="I350" s="225"/>
      <c r="J350" s="226">
        <f>ROUND(I350*H350,2)</f>
        <v>0</v>
      </c>
      <c r="K350" s="222" t="s">
        <v>126</v>
      </c>
      <c r="L350" s="227"/>
      <c r="M350" s="228" t="s">
        <v>1</v>
      </c>
      <c r="N350" s="229" t="s">
        <v>43</v>
      </c>
      <c r="O350" s="58"/>
      <c r="P350" s="182">
        <f>O350*H350</f>
        <v>0</v>
      </c>
      <c r="Q350" s="182">
        <v>5.0999999999999997E-2</v>
      </c>
      <c r="R350" s="182">
        <f>Q350*H350</f>
        <v>0.153</v>
      </c>
      <c r="S350" s="182">
        <v>0</v>
      </c>
      <c r="T350" s="183">
        <f>S350*H350</f>
        <v>0</v>
      </c>
      <c r="AR350" s="15" t="s">
        <v>162</v>
      </c>
      <c r="AT350" s="15" t="s">
        <v>352</v>
      </c>
      <c r="AU350" s="15" t="s">
        <v>82</v>
      </c>
      <c r="AY350" s="15" t="s">
        <v>120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5" t="s">
        <v>80</v>
      </c>
      <c r="BK350" s="184">
        <f>ROUND(I350*H350,2)</f>
        <v>0</v>
      </c>
      <c r="BL350" s="15" t="s">
        <v>127</v>
      </c>
      <c r="BM350" s="15" t="s">
        <v>415</v>
      </c>
    </row>
    <row r="351" spans="2:65" s="1" customFormat="1">
      <c r="B351" s="32"/>
      <c r="C351" s="33"/>
      <c r="D351" s="185" t="s">
        <v>129</v>
      </c>
      <c r="E351" s="33"/>
      <c r="F351" s="186" t="s">
        <v>414</v>
      </c>
      <c r="G351" s="33"/>
      <c r="H351" s="33"/>
      <c r="I351" s="101"/>
      <c r="J351" s="33"/>
      <c r="K351" s="33"/>
      <c r="L351" s="36"/>
      <c r="M351" s="187"/>
      <c r="N351" s="58"/>
      <c r="O351" s="58"/>
      <c r="P351" s="58"/>
      <c r="Q351" s="58"/>
      <c r="R351" s="58"/>
      <c r="S351" s="58"/>
      <c r="T351" s="59"/>
      <c r="AT351" s="15" t="s">
        <v>129</v>
      </c>
      <c r="AU351" s="15" t="s">
        <v>82</v>
      </c>
    </row>
    <row r="352" spans="2:65" s="1" customFormat="1" ht="16.5" customHeight="1">
      <c r="B352" s="32"/>
      <c r="C352" s="173" t="s">
        <v>416</v>
      </c>
      <c r="D352" s="173" t="s">
        <v>122</v>
      </c>
      <c r="E352" s="174" t="s">
        <v>417</v>
      </c>
      <c r="F352" s="175" t="s">
        <v>418</v>
      </c>
      <c r="G352" s="176" t="s">
        <v>125</v>
      </c>
      <c r="H352" s="177">
        <v>13</v>
      </c>
      <c r="I352" s="178"/>
      <c r="J352" s="179">
        <f>ROUND(I352*H352,2)</f>
        <v>0</v>
      </c>
      <c r="K352" s="175" t="s">
        <v>126</v>
      </c>
      <c r="L352" s="36"/>
      <c r="M352" s="180" t="s">
        <v>1</v>
      </c>
      <c r="N352" s="181" t="s">
        <v>43</v>
      </c>
      <c r="O352" s="58"/>
      <c r="P352" s="182">
        <f>O352*H352</f>
        <v>0</v>
      </c>
      <c r="Q352" s="182">
        <v>6.6E-3</v>
      </c>
      <c r="R352" s="182">
        <f>Q352*H352</f>
        <v>8.5800000000000001E-2</v>
      </c>
      <c r="S352" s="182">
        <v>0</v>
      </c>
      <c r="T352" s="183">
        <f>S352*H352</f>
        <v>0</v>
      </c>
      <c r="AR352" s="15" t="s">
        <v>127</v>
      </c>
      <c r="AT352" s="15" t="s">
        <v>122</v>
      </c>
      <c r="AU352" s="15" t="s">
        <v>82</v>
      </c>
      <c r="AY352" s="15" t="s">
        <v>120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5" t="s">
        <v>80</v>
      </c>
      <c r="BK352" s="184">
        <f>ROUND(I352*H352,2)</f>
        <v>0</v>
      </c>
      <c r="BL352" s="15" t="s">
        <v>127</v>
      </c>
      <c r="BM352" s="15" t="s">
        <v>419</v>
      </c>
    </row>
    <row r="353" spans="2:65" s="1" customFormat="1">
      <c r="B353" s="32"/>
      <c r="C353" s="33"/>
      <c r="D353" s="185" t="s">
        <v>129</v>
      </c>
      <c r="E353" s="33"/>
      <c r="F353" s="186" t="s">
        <v>418</v>
      </c>
      <c r="G353" s="33"/>
      <c r="H353" s="33"/>
      <c r="I353" s="101"/>
      <c r="J353" s="33"/>
      <c r="K353" s="33"/>
      <c r="L353" s="36"/>
      <c r="M353" s="187"/>
      <c r="N353" s="58"/>
      <c r="O353" s="58"/>
      <c r="P353" s="58"/>
      <c r="Q353" s="58"/>
      <c r="R353" s="58"/>
      <c r="S353" s="58"/>
      <c r="T353" s="59"/>
      <c r="AT353" s="15" t="s">
        <v>129</v>
      </c>
      <c r="AU353" s="15" t="s">
        <v>82</v>
      </c>
    </row>
    <row r="354" spans="2:65" s="1" customFormat="1" ht="16.5" customHeight="1">
      <c r="B354" s="32"/>
      <c r="C354" s="220" t="s">
        <v>420</v>
      </c>
      <c r="D354" s="220" t="s">
        <v>352</v>
      </c>
      <c r="E354" s="221" t="s">
        <v>421</v>
      </c>
      <c r="F354" s="222" t="s">
        <v>422</v>
      </c>
      <c r="G354" s="223" t="s">
        <v>125</v>
      </c>
      <c r="H354" s="224">
        <v>7</v>
      </c>
      <c r="I354" s="225"/>
      <c r="J354" s="226">
        <f>ROUND(I354*H354,2)</f>
        <v>0</v>
      </c>
      <c r="K354" s="222" t="s">
        <v>126</v>
      </c>
      <c r="L354" s="227"/>
      <c r="M354" s="228" t="s">
        <v>1</v>
      </c>
      <c r="N354" s="229" t="s">
        <v>43</v>
      </c>
      <c r="O354" s="58"/>
      <c r="P354" s="182">
        <f>O354*H354</f>
        <v>0</v>
      </c>
      <c r="Q354" s="182">
        <v>6.8000000000000005E-2</v>
      </c>
      <c r="R354" s="182">
        <f>Q354*H354</f>
        <v>0.47600000000000003</v>
      </c>
      <c r="S354" s="182">
        <v>0</v>
      </c>
      <c r="T354" s="183">
        <f>S354*H354</f>
        <v>0</v>
      </c>
      <c r="AR354" s="15" t="s">
        <v>162</v>
      </c>
      <c r="AT354" s="15" t="s">
        <v>352</v>
      </c>
      <c r="AU354" s="15" t="s">
        <v>82</v>
      </c>
      <c r="AY354" s="15" t="s">
        <v>120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5" t="s">
        <v>80</v>
      </c>
      <c r="BK354" s="184">
        <f>ROUND(I354*H354,2)</f>
        <v>0</v>
      </c>
      <c r="BL354" s="15" t="s">
        <v>127</v>
      </c>
      <c r="BM354" s="15" t="s">
        <v>423</v>
      </c>
    </row>
    <row r="355" spans="2:65" s="1" customFormat="1">
      <c r="B355" s="32"/>
      <c r="C355" s="33"/>
      <c r="D355" s="185" t="s">
        <v>129</v>
      </c>
      <c r="E355" s="33"/>
      <c r="F355" s="186" t="s">
        <v>422</v>
      </c>
      <c r="G355" s="33"/>
      <c r="H355" s="33"/>
      <c r="I355" s="101"/>
      <c r="J355" s="33"/>
      <c r="K355" s="33"/>
      <c r="L355" s="36"/>
      <c r="M355" s="187"/>
      <c r="N355" s="58"/>
      <c r="O355" s="58"/>
      <c r="P355" s="58"/>
      <c r="Q355" s="58"/>
      <c r="R355" s="58"/>
      <c r="S355" s="58"/>
      <c r="T355" s="59"/>
      <c r="AT355" s="15" t="s">
        <v>129</v>
      </c>
      <c r="AU355" s="15" t="s">
        <v>82</v>
      </c>
    </row>
    <row r="356" spans="2:65" s="1" customFormat="1" ht="16.5" customHeight="1">
      <c r="B356" s="32"/>
      <c r="C356" s="220" t="s">
        <v>424</v>
      </c>
      <c r="D356" s="220" t="s">
        <v>352</v>
      </c>
      <c r="E356" s="221" t="s">
        <v>425</v>
      </c>
      <c r="F356" s="222" t="s">
        <v>426</v>
      </c>
      <c r="G356" s="223" t="s">
        <v>125</v>
      </c>
      <c r="H356" s="224">
        <v>6</v>
      </c>
      <c r="I356" s="225"/>
      <c r="J356" s="226">
        <f>ROUND(I356*H356,2)</f>
        <v>0</v>
      </c>
      <c r="K356" s="222" t="s">
        <v>126</v>
      </c>
      <c r="L356" s="227"/>
      <c r="M356" s="228" t="s">
        <v>1</v>
      </c>
      <c r="N356" s="229" t="s">
        <v>43</v>
      </c>
      <c r="O356" s="58"/>
      <c r="P356" s="182">
        <f>O356*H356</f>
        <v>0</v>
      </c>
      <c r="Q356" s="182">
        <v>8.1000000000000003E-2</v>
      </c>
      <c r="R356" s="182">
        <f>Q356*H356</f>
        <v>0.48599999999999999</v>
      </c>
      <c r="S356" s="182">
        <v>0</v>
      </c>
      <c r="T356" s="183">
        <f>S356*H356</f>
        <v>0</v>
      </c>
      <c r="AR356" s="15" t="s">
        <v>162</v>
      </c>
      <c r="AT356" s="15" t="s">
        <v>352</v>
      </c>
      <c r="AU356" s="15" t="s">
        <v>82</v>
      </c>
      <c r="AY356" s="15" t="s">
        <v>120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5" t="s">
        <v>80</v>
      </c>
      <c r="BK356" s="184">
        <f>ROUND(I356*H356,2)</f>
        <v>0</v>
      </c>
      <c r="BL356" s="15" t="s">
        <v>127</v>
      </c>
      <c r="BM356" s="15" t="s">
        <v>427</v>
      </c>
    </row>
    <row r="357" spans="2:65" s="1" customFormat="1">
      <c r="B357" s="32"/>
      <c r="C357" s="33"/>
      <c r="D357" s="185" t="s">
        <v>129</v>
      </c>
      <c r="E357" s="33"/>
      <c r="F357" s="186" t="s">
        <v>426</v>
      </c>
      <c r="G357" s="33"/>
      <c r="H357" s="33"/>
      <c r="I357" s="101"/>
      <c r="J357" s="33"/>
      <c r="K357" s="33"/>
      <c r="L357" s="36"/>
      <c r="M357" s="187"/>
      <c r="N357" s="58"/>
      <c r="O357" s="58"/>
      <c r="P357" s="58"/>
      <c r="Q357" s="58"/>
      <c r="R357" s="58"/>
      <c r="S357" s="58"/>
      <c r="T357" s="59"/>
      <c r="AT357" s="15" t="s">
        <v>129</v>
      </c>
      <c r="AU357" s="15" t="s">
        <v>82</v>
      </c>
    </row>
    <row r="358" spans="2:65" s="1" customFormat="1" ht="16.5" customHeight="1">
      <c r="B358" s="32"/>
      <c r="C358" s="173" t="s">
        <v>428</v>
      </c>
      <c r="D358" s="173" t="s">
        <v>122</v>
      </c>
      <c r="E358" s="174" t="s">
        <v>429</v>
      </c>
      <c r="F358" s="175" t="s">
        <v>430</v>
      </c>
      <c r="G358" s="176" t="s">
        <v>193</v>
      </c>
      <c r="H358" s="177">
        <v>1.8380000000000001</v>
      </c>
      <c r="I358" s="178"/>
      <c r="J358" s="179">
        <f>ROUND(I358*H358,2)</f>
        <v>0</v>
      </c>
      <c r="K358" s="175" t="s">
        <v>126</v>
      </c>
      <c r="L358" s="36"/>
      <c r="M358" s="180" t="s">
        <v>1</v>
      </c>
      <c r="N358" s="181" t="s">
        <v>43</v>
      </c>
      <c r="O358" s="58"/>
      <c r="P358" s="182">
        <f>O358*H358</f>
        <v>0</v>
      </c>
      <c r="Q358" s="182">
        <v>2.4289999999999998</v>
      </c>
      <c r="R358" s="182">
        <f>Q358*H358</f>
        <v>4.4645019999999995</v>
      </c>
      <c r="S358" s="182">
        <v>0</v>
      </c>
      <c r="T358" s="183">
        <f>S358*H358</f>
        <v>0</v>
      </c>
      <c r="AR358" s="15" t="s">
        <v>127</v>
      </c>
      <c r="AT358" s="15" t="s">
        <v>122</v>
      </c>
      <c r="AU358" s="15" t="s">
        <v>82</v>
      </c>
      <c r="AY358" s="15" t="s">
        <v>120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5" t="s">
        <v>80</v>
      </c>
      <c r="BK358" s="184">
        <f>ROUND(I358*H358,2)</f>
        <v>0</v>
      </c>
      <c r="BL358" s="15" t="s">
        <v>127</v>
      </c>
      <c r="BM358" s="15" t="s">
        <v>431</v>
      </c>
    </row>
    <row r="359" spans="2:65" s="1" customFormat="1">
      <c r="B359" s="32"/>
      <c r="C359" s="33"/>
      <c r="D359" s="185" t="s">
        <v>129</v>
      </c>
      <c r="E359" s="33"/>
      <c r="F359" s="186" t="s">
        <v>430</v>
      </c>
      <c r="G359" s="33"/>
      <c r="H359" s="33"/>
      <c r="I359" s="101"/>
      <c r="J359" s="33"/>
      <c r="K359" s="33"/>
      <c r="L359" s="36"/>
      <c r="M359" s="187"/>
      <c r="N359" s="58"/>
      <c r="O359" s="58"/>
      <c r="P359" s="58"/>
      <c r="Q359" s="58"/>
      <c r="R359" s="58"/>
      <c r="S359" s="58"/>
      <c r="T359" s="59"/>
      <c r="AT359" s="15" t="s">
        <v>129</v>
      </c>
      <c r="AU359" s="15" t="s">
        <v>82</v>
      </c>
    </row>
    <row r="360" spans="2:65" s="13" customFormat="1">
      <c r="B360" s="210"/>
      <c r="C360" s="211"/>
      <c r="D360" s="185" t="s">
        <v>130</v>
      </c>
      <c r="E360" s="212" t="s">
        <v>1</v>
      </c>
      <c r="F360" s="213" t="s">
        <v>212</v>
      </c>
      <c r="G360" s="211"/>
      <c r="H360" s="212" t="s">
        <v>1</v>
      </c>
      <c r="I360" s="214"/>
      <c r="J360" s="211"/>
      <c r="K360" s="211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130</v>
      </c>
      <c r="AU360" s="219" t="s">
        <v>82</v>
      </c>
      <c r="AV360" s="13" t="s">
        <v>80</v>
      </c>
      <c r="AW360" s="13" t="s">
        <v>34</v>
      </c>
      <c r="AX360" s="13" t="s">
        <v>72</v>
      </c>
      <c r="AY360" s="219" t="s">
        <v>120</v>
      </c>
    </row>
    <row r="361" spans="2:65" s="11" customFormat="1">
      <c r="B361" s="188"/>
      <c r="C361" s="189"/>
      <c r="D361" s="185" t="s">
        <v>130</v>
      </c>
      <c r="E361" s="190" t="s">
        <v>1</v>
      </c>
      <c r="F361" s="191" t="s">
        <v>432</v>
      </c>
      <c r="G361" s="189"/>
      <c r="H361" s="192">
        <v>1.8380000000000001</v>
      </c>
      <c r="I361" s="193"/>
      <c r="J361" s="189"/>
      <c r="K361" s="189"/>
      <c r="L361" s="194"/>
      <c r="M361" s="195"/>
      <c r="N361" s="196"/>
      <c r="O361" s="196"/>
      <c r="P361" s="196"/>
      <c r="Q361" s="196"/>
      <c r="R361" s="196"/>
      <c r="S361" s="196"/>
      <c r="T361" s="197"/>
      <c r="AT361" s="198" t="s">
        <v>130</v>
      </c>
      <c r="AU361" s="198" t="s">
        <v>82</v>
      </c>
      <c r="AV361" s="11" t="s">
        <v>82</v>
      </c>
      <c r="AW361" s="11" t="s">
        <v>34</v>
      </c>
      <c r="AX361" s="11" t="s">
        <v>72</v>
      </c>
      <c r="AY361" s="198" t="s">
        <v>120</v>
      </c>
    </row>
    <row r="362" spans="2:65" s="12" customFormat="1">
      <c r="B362" s="199"/>
      <c r="C362" s="200"/>
      <c r="D362" s="185" t="s">
        <v>130</v>
      </c>
      <c r="E362" s="201" t="s">
        <v>1</v>
      </c>
      <c r="F362" s="202" t="s">
        <v>132</v>
      </c>
      <c r="G362" s="200"/>
      <c r="H362" s="203">
        <v>1.8380000000000001</v>
      </c>
      <c r="I362" s="204"/>
      <c r="J362" s="200"/>
      <c r="K362" s="200"/>
      <c r="L362" s="205"/>
      <c r="M362" s="206"/>
      <c r="N362" s="207"/>
      <c r="O362" s="207"/>
      <c r="P362" s="207"/>
      <c r="Q362" s="207"/>
      <c r="R362" s="207"/>
      <c r="S362" s="207"/>
      <c r="T362" s="208"/>
      <c r="AT362" s="209" t="s">
        <v>130</v>
      </c>
      <c r="AU362" s="209" t="s">
        <v>82</v>
      </c>
      <c r="AV362" s="12" t="s">
        <v>127</v>
      </c>
      <c r="AW362" s="12" t="s">
        <v>34</v>
      </c>
      <c r="AX362" s="12" t="s">
        <v>80</v>
      </c>
      <c r="AY362" s="209" t="s">
        <v>120</v>
      </c>
    </row>
    <row r="363" spans="2:65" s="10" customFormat="1" ht="22.95" customHeight="1">
      <c r="B363" s="157"/>
      <c r="C363" s="158"/>
      <c r="D363" s="159" t="s">
        <v>71</v>
      </c>
      <c r="E363" s="171" t="s">
        <v>131</v>
      </c>
      <c r="F363" s="171" t="s">
        <v>433</v>
      </c>
      <c r="G363" s="158"/>
      <c r="H363" s="158"/>
      <c r="I363" s="161"/>
      <c r="J363" s="172">
        <f>BK363</f>
        <v>0</v>
      </c>
      <c r="K363" s="158"/>
      <c r="L363" s="163"/>
      <c r="M363" s="164"/>
      <c r="N363" s="165"/>
      <c r="O363" s="165"/>
      <c r="P363" s="166">
        <f>SUM(P364:P395)</f>
        <v>0</v>
      </c>
      <c r="Q363" s="165"/>
      <c r="R363" s="166">
        <f>SUM(R364:R395)</f>
        <v>16.731720000000003</v>
      </c>
      <c r="S363" s="165"/>
      <c r="T363" s="167">
        <f>SUM(T364:T395)</f>
        <v>0</v>
      </c>
      <c r="AR363" s="168" t="s">
        <v>80</v>
      </c>
      <c r="AT363" s="169" t="s">
        <v>71</v>
      </c>
      <c r="AU363" s="169" t="s">
        <v>80</v>
      </c>
      <c r="AY363" s="168" t="s">
        <v>120</v>
      </c>
      <c r="BK363" s="170">
        <f>SUM(BK364:BK395)</f>
        <v>0</v>
      </c>
    </row>
    <row r="364" spans="2:65" s="1" customFormat="1" ht="16.5" customHeight="1">
      <c r="B364" s="32"/>
      <c r="C364" s="173" t="s">
        <v>434</v>
      </c>
      <c r="D364" s="173" t="s">
        <v>122</v>
      </c>
      <c r="E364" s="174" t="s">
        <v>435</v>
      </c>
      <c r="F364" s="175" t="s">
        <v>436</v>
      </c>
      <c r="G364" s="176" t="s">
        <v>142</v>
      </c>
      <c r="H364" s="177">
        <v>13.5</v>
      </c>
      <c r="I364" s="178"/>
      <c r="J364" s="179">
        <f>ROUND(I364*H364,2)</f>
        <v>0</v>
      </c>
      <c r="K364" s="175" t="s">
        <v>126</v>
      </c>
      <c r="L364" s="36"/>
      <c r="M364" s="180" t="s">
        <v>1</v>
      </c>
      <c r="N364" s="181" t="s">
        <v>43</v>
      </c>
      <c r="O364" s="58"/>
      <c r="P364" s="182">
        <f>O364*H364</f>
        <v>0</v>
      </c>
      <c r="Q364" s="182">
        <v>0.378</v>
      </c>
      <c r="R364" s="182">
        <f>Q364*H364</f>
        <v>5.1029999999999998</v>
      </c>
      <c r="S364" s="182">
        <v>0</v>
      </c>
      <c r="T364" s="183">
        <f>S364*H364</f>
        <v>0</v>
      </c>
      <c r="AR364" s="15" t="s">
        <v>127</v>
      </c>
      <c r="AT364" s="15" t="s">
        <v>122</v>
      </c>
      <c r="AU364" s="15" t="s">
        <v>82</v>
      </c>
      <c r="AY364" s="15" t="s">
        <v>120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5" t="s">
        <v>80</v>
      </c>
      <c r="BK364" s="184">
        <f>ROUND(I364*H364,2)</f>
        <v>0</v>
      </c>
      <c r="BL364" s="15" t="s">
        <v>127</v>
      </c>
      <c r="BM364" s="15" t="s">
        <v>437</v>
      </c>
    </row>
    <row r="365" spans="2:65" s="1" customFormat="1">
      <c r="B365" s="32"/>
      <c r="C365" s="33"/>
      <c r="D365" s="185" t="s">
        <v>129</v>
      </c>
      <c r="E365" s="33"/>
      <c r="F365" s="186" t="s">
        <v>436</v>
      </c>
      <c r="G365" s="33"/>
      <c r="H365" s="33"/>
      <c r="I365" s="101"/>
      <c r="J365" s="33"/>
      <c r="K365" s="33"/>
      <c r="L365" s="36"/>
      <c r="M365" s="187"/>
      <c r="N365" s="58"/>
      <c r="O365" s="58"/>
      <c r="P365" s="58"/>
      <c r="Q365" s="58"/>
      <c r="R365" s="58"/>
      <c r="S365" s="58"/>
      <c r="T365" s="59"/>
      <c r="AT365" s="15" t="s">
        <v>129</v>
      </c>
      <c r="AU365" s="15" t="s">
        <v>82</v>
      </c>
    </row>
    <row r="366" spans="2:65" s="13" customFormat="1">
      <c r="B366" s="210"/>
      <c r="C366" s="211"/>
      <c r="D366" s="185" t="s">
        <v>130</v>
      </c>
      <c r="E366" s="212" t="s">
        <v>1</v>
      </c>
      <c r="F366" s="213" t="s">
        <v>152</v>
      </c>
      <c r="G366" s="211"/>
      <c r="H366" s="212" t="s">
        <v>1</v>
      </c>
      <c r="I366" s="214"/>
      <c r="J366" s="211"/>
      <c r="K366" s="211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130</v>
      </c>
      <c r="AU366" s="219" t="s">
        <v>82</v>
      </c>
      <c r="AV366" s="13" t="s">
        <v>80</v>
      </c>
      <c r="AW366" s="13" t="s">
        <v>34</v>
      </c>
      <c r="AX366" s="13" t="s">
        <v>72</v>
      </c>
      <c r="AY366" s="219" t="s">
        <v>120</v>
      </c>
    </row>
    <row r="367" spans="2:65" s="11" customFormat="1">
      <c r="B367" s="188"/>
      <c r="C367" s="189"/>
      <c r="D367" s="185" t="s">
        <v>130</v>
      </c>
      <c r="E367" s="190" t="s">
        <v>1</v>
      </c>
      <c r="F367" s="191" t="s">
        <v>153</v>
      </c>
      <c r="G367" s="189"/>
      <c r="H367" s="192">
        <v>13.5</v>
      </c>
      <c r="I367" s="193"/>
      <c r="J367" s="189"/>
      <c r="K367" s="189"/>
      <c r="L367" s="194"/>
      <c r="M367" s="195"/>
      <c r="N367" s="196"/>
      <c r="O367" s="196"/>
      <c r="P367" s="196"/>
      <c r="Q367" s="196"/>
      <c r="R367" s="196"/>
      <c r="S367" s="196"/>
      <c r="T367" s="197"/>
      <c r="AT367" s="198" t="s">
        <v>130</v>
      </c>
      <c r="AU367" s="198" t="s">
        <v>82</v>
      </c>
      <c r="AV367" s="11" t="s">
        <v>82</v>
      </c>
      <c r="AW367" s="11" t="s">
        <v>34</v>
      </c>
      <c r="AX367" s="11" t="s">
        <v>72</v>
      </c>
      <c r="AY367" s="198" t="s">
        <v>120</v>
      </c>
    </row>
    <row r="368" spans="2:65" s="12" customFormat="1">
      <c r="B368" s="199"/>
      <c r="C368" s="200"/>
      <c r="D368" s="185" t="s">
        <v>130</v>
      </c>
      <c r="E368" s="201" t="s">
        <v>1</v>
      </c>
      <c r="F368" s="202" t="s">
        <v>132</v>
      </c>
      <c r="G368" s="200"/>
      <c r="H368" s="203">
        <v>13.5</v>
      </c>
      <c r="I368" s="204"/>
      <c r="J368" s="200"/>
      <c r="K368" s="200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130</v>
      </c>
      <c r="AU368" s="209" t="s">
        <v>82</v>
      </c>
      <c r="AV368" s="12" t="s">
        <v>127</v>
      </c>
      <c r="AW368" s="12" t="s">
        <v>34</v>
      </c>
      <c r="AX368" s="12" t="s">
        <v>80</v>
      </c>
      <c r="AY368" s="209" t="s">
        <v>120</v>
      </c>
    </row>
    <row r="369" spans="2:65" s="1" customFormat="1" ht="16.5" customHeight="1">
      <c r="B369" s="32"/>
      <c r="C369" s="173" t="s">
        <v>438</v>
      </c>
      <c r="D369" s="173" t="s">
        <v>122</v>
      </c>
      <c r="E369" s="174" t="s">
        <v>439</v>
      </c>
      <c r="F369" s="175" t="s">
        <v>440</v>
      </c>
      <c r="G369" s="176" t="s">
        <v>142</v>
      </c>
      <c r="H369" s="177">
        <v>66</v>
      </c>
      <c r="I369" s="178"/>
      <c r="J369" s="179">
        <f>ROUND(I369*H369,2)</f>
        <v>0</v>
      </c>
      <c r="K369" s="175" t="s">
        <v>1</v>
      </c>
      <c r="L369" s="36"/>
      <c r="M369" s="180" t="s">
        <v>1</v>
      </c>
      <c r="N369" s="181" t="s">
        <v>43</v>
      </c>
      <c r="O369" s="58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AR369" s="15" t="s">
        <v>127</v>
      </c>
      <c r="AT369" s="15" t="s">
        <v>122</v>
      </c>
      <c r="AU369" s="15" t="s">
        <v>82</v>
      </c>
      <c r="AY369" s="15" t="s">
        <v>120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5" t="s">
        <v>80</v>
      </c>
      <c r="BK369" s="184">
        <f>ROUND(I369*H369,2)</f>
        <v>0</v>
      </c>
      <c r="BL369" s="15" t="s">
        <v>127</v>
      </c>
      <c r="BM369" s="15" t="s">
        <v>441</v>
      </c>
    </row>
    <row r="370" spans="2:65" s="1" customFormat="1">
      <c r="B370" s="32"/>
      <c r="C370" s="33"/>
      <c r="D370" s="185" t="s">
        <v>129</v>
      </c>
      <c r="E370" s="33"/>
      <c r="F370" s="186" t="s">
        <v>440</v>
      </c>
      <c r="G370" s="33"/>
      <c r="H370" s="33"/>
      <c r="I370" s="101"/>
      <c r="J370" s="33"/>
      <c r="K370" s="33"/>
      <c r="L370" s="36"/>
      <c r="M370" s="187"/>
      <c r="N370" s="58"/>
      <c r="O370" s="58"/>
      <c r="P370" s="58"/>
      <c r="Q370" s="58"/>
      <c r="R370" s="58"/>
      <c r="S370" s="58"/>
      <c r="T370" s="59"/>
      <c r="AT370" s="15" t="s">
        <v>129</v>
      </c>
      <c r="AU370" s="15" t="s">
        <v>82</v>
      </c>
    </row>
    <row r="371" spans="2:65" s="1" customFormat="1" ht="16.5" customHeight="1">
      <c r="B371" s="32"/>
      <c r="C371" s="173" t="s">
        <v>442</v>
      </c>
      <c r="D371" s="173" t="s">
        <v>122</v>
      </c>
      <c r="E371" s="174" t="s">
        <v>443</v>
      </c>
      <c r="F371" s="175" t="s">
        <v>444</v>
      </c>
      <c r="G371" s="176" t="s">
        <v>142</v>
      </c>
      <c r="H371" s="177">
        <v>13.5</v>
      </c>
      <c r="I371" s="178"/>
      <c r="J371" s="179">
        <f>ROUND(I371*H371,2)</f>
        <v>0</v>
      </c>
      <c r="K371" s="175" t="s">
        <v>126</v>
      </c>
      <c r="L371" s="36"/>
      <c r="M371" s="180" t="s">
        <v>1</v>
      </c>
      <c r="N371" s="181" t="s">
        <v>43</v>
      </c>
      <c r="O371" s="58"/>
      <c r="P371" s="182">
        <f>O371*H371</f>
        <v>0</v>
      </c>
      <c r="Q371" s="182">
        <v>0.33206000000000002</v>
      </c>
      <c r="R371" s="182">
        <f>Q371*H371</f>
        <v>4.4828100000000006</v>
      </c>
      <c r="S371" s="182">
        <v>0</v>
      </c>
      <c r="T371" s="183">
        <f>S371*H371</f>
        <v>0</v>
      </c>
      <c r="AR371" s="15" t="s">
        <v>127</v>
      </c>
      <c r="AT371" s="15" t="s">
        <v>122</v>
      </c>
      <c r="AU371" s="15" t="s">
        <v>82</v>
      </c>
      <c r="AY371" s="15" t="s">
        <v>120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5" t="s">
        <v>80</v>
      </c>
      <c r="BK371" s="184">
        <f>ROUND(I371*H371,2)</f>
        <v>0</v>
      </c>
      <c r="BL371" s="15" t="s">
        <v>127</v>
      </c>
      <c r="BM371" s="15" t="s">
        <v>445</v>
      </c>
    </row>
    <row r="372" spans="2:65" s="1" customFormat="1">
      <c r="B372" s="32"/>
      <c r="C372" s="33"/>
      <c r="D372" s="185" t="s">
        <v>129</v>
      </c>
      <c r="E372" s="33"/>
      <c r="F372" s="186" t="s">
        <v>444</v>
      </c>
      <c r="G372" s="33"/>
      <c r="H372" s="33"/>
      <c r="I372" s="101"/>
      <c r="J372" s="33"/>
      <c r="K372" s="33"/>
      <c r="L372" s="36"/>
      <c r="M372" s="187"/>
      <c r="N372" s="58"/>
      <c r="O372" s="58"/>
      <c r="P372" s="58"/>
      <c r="Q372" s="58"/>
      <c r="R372" s="58"/>
      <c r="S372" s="58"/>
      <c r="T372" s="59"/>
      <c r="AT372" s="15" t="s">
        <v>129</v>
      </c>
      <c r="AU372" s="15" t="s">
        <v>82</v>
      </c>
    </row>
    <row r="373" spans="2:65" s="13" customFormat="1">
      <c r="B373" s="210"/>
      <c r="C373" s="211"/>
      <c r="D373" s="185" t="s">
        <v>130</v>
      </c>
      <c r="E373" s="212" t="s">
        <v>1</v>
      </c>
      <c r="F373" s="213" t="s">
        <v>152</v>
      </c>
      <c r="G373" s="211"/>
      <c r="H373" s="212" t="s">
        <v>1</v>
      </c>
      <c r="I373" s="214"/>
      <c r="J373" s="211"/>
      <c r="K373" s="211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130</v>
      </c>
      <c r="AU373" s="219" t="s">
        <v>82</v>
      </c>
      <c r="AV373" s="13" t="s">
        <v>80</v>
      </c>
      <c r="AW373" s="13" t="s">
        <v>34</v>
      </c>
      <c r="AX373" s="13" t="s">
        <v>72</v>
      </c>
      <c r="AY373" s="219" t="s">
        <v>120</v>
      </c>
    </row>
    <row r="374" spans="2:65" s="11" customFormat="1">
      <c r="B374" s="188"/>
      <c r="C374" s="189"/>
      <c r="D374" s="185" t="s">
        <v>130</v>
      </c>
      <c r="E374" s="190" t="s">
        <v>1</v>
      </c>
      <c r="F374" s="191" t="s">
        <v>153</v>
      </c>
      <c r="G374" s="189"/>
      <c r="H374" s="192">
        <v>13.5</v>
      </c>
      <c r="I374" s="193"/>
      <c r="J374" s="189"/>
      <c r="K374" s="189"/>
      <c r="L374" s="194"/>
      <c r="M374" s="195"/>
      <c r="N374" s="196"/>
      <c r="O374" s="196"/>
      <c r="P374" s="196"/>
      <c r="Q374" s="196"/>
      <c r="R374" s="196"/>
      <c r="S374" s="196"/>
      <c r="T374" s="197"/>
      <c r="AT374" s="198" t="s">
        <v>130</v>
      </c>
      <c r="AU374" s="198" t="s">
        <v>82</v>
      </c>
      <c r="AV374" s="11" t="s">
        <v>82</v>
      </c>
      <c r="AW374" s="11" t="s">
        <v>34</v>
      </c>
      <c r="AX374" s="11" t="s">
        <v>72</v>
      </c>
      <c r="AY374" s="198" t="s">
        <v>120</v>
      </c>
    </row>
    <row r="375" spans="2:65" s="12" customFormat="1">
      <c r="B375" s="199"/>
      <c r="C375" s="200"/>
      <c r="D375" s="185" t="s">
        <v>130</v>
      </c>
      <c r="E375" s="201" t="s">
        <v>1</v>
      </c>
      <c r="F375" s="202" t="s">
        <v>132</v>
      </c>
      <c r="G375" s="200"/>
      <c r="H375" s="203">
        <v>13.5</v>
      </c>
      <c r="I375" s="204"/>
      <c r="J375" s="200"/>
      <c r="K375" s="200"/>
      <c r="L375" s="205"/>
      <c r="M375" s="206"/>
      <c r="N375" s="207"/>
      <c r="O375" s="207"/>
      <c r="P375" s="207"/>
      <c r="Q375" s="207"/>
      <c r="R375" s="207"/>
      <c r="S375" s="207"/>
      <c r="T375" s="208"/>
      <c r="AT375" s="209" t="s">
        <v>130</v>
      </c>
      <c r="AU375" s="209" t="s">
        <v>82</v>
      </c>
      <c r="AV375" s="12" t="s">
        <v>127</v>
      </c>
      <c r="AW375" s="12" t="s">
        <v>34</v>
      </c>
      <c r="AX375" s="12" t="s">
        <v>80</v>
      </c>
      <c r="AY375" s="209" t="s">
        <v>120</v>
      </c>
    </row>
    <row r="376" spans="2:65" s="1" customFormat="1" ht="16.5" customHeight="1">
      <c r="B376" s="32"/>
      <c r="C376" s="173" t="s">
        <v>446</v>
      </c>
      <c r="D376" s="173" t="s">
        <v>122</v>
      </c>
      <c r="E376" s="174" t="s">
        <v>447</v>
      </c>
      <c r="F376" s="175" t="s">
        <v>448</v>
      </c>
      <c r="G376" s="176" t="s">
        <v>142</v>
      </c>
      <c r="H376" s="177">
        <v>13.5</v>
      </c>
      <c r="I376" s="178"/>
      <c r="J376" s="179">
        <f>ROUND(I376*H376,2)</f>
        <v>0</v>
      </c>
      <c r="K376" s="175" t="s">
        <v>126</v>
      </c>
      <c r="L376" s="36"/>
      <c r="M376" s="180" t="s">
        <v>1</v>
      </c>
      <c r="N376" s="181" t="s">
        <v>43</v>
      </c>
      <c r="O376" s="58"/>
      <c r="P376" s="182">
        <f>O376*H376</f>
        <v>0</v>
      </c>
      <c r="Q376" s="182">
        <v>3.4000000000000002E-4</v>
      </c>
      <c r="R376" s="182">
        <f>Q376*H376</f>
        <v>4.5900000000000003E-3</v>
      </c>
      <c r="S376" s="182">
        <v>0</v>
      </c>
      <c r="T376" s="183">
        <f>S376*H376</f>
        <v>0</v>
      </c>
      <c r="AR376" s="15" t="s">
        <v>127</v>
      </c>
      <c r="AT376" s="15" t="s">
        <v>122</v>
      </c>
      <c r="AU376" s="15" t="s">
        <v>82</v>
      </c>
      <c r="AY376" s="15" t="s">
        <v>120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5" t="s">
        <v>80</v>
      </c>
      <c r="BK376" s="184">
        <f>ROUND(I376*H376,2)</f>
        <v>0</v>
      </c>
      <c r="BL376" s="15" t="s">
        <v>127</v>
      </c>
      <c r="BM376" s="15" t="s">
        <v>449</v>
      </c>
    </row>
    <row r="377" spans="2:65" s="1" customFormat="1">
      <c r="B377" s="32"/>
      <c r="C377" s="33"/>
      <c r="D377" s="185" t="s">
        <v>129</v>
      </c>
      <c r="E377" s="33"/>
      <c r="F377" s="186" t="s">
        <v>448</v>
      </c>
      <c r="G377" s="33"/>
      <c r="H377" s="33"/>
      <c r="I377" s="101"/>
      <c r="J377" s="33"/>
      <c r="K377" s="33"/>
      <c r="L377" s="36"/>
      <c r="M377" s="187"/>
      <c r="N377" s="58"/>
      <c r="O377" s="58"/>
      <c r="P377" s="58"/>
      <c r="Q377" s="58"/>
      <c r="R377" s="58"/>
      <c r="S377" s="58"/>
      <c r="T377" s="59"/>
      <c r="AT377" s="15" t="s">
        <v>129</v>
      </c>
      <c r="AU377" s="15" t="s">
        <v>82</v>
      </c>
    </row>
    <row r="378" spans="2:65" s="13" customFormat="1">
      <c r="B378" s="210"/>
      <c r="C378" s="211"/>
      <c r="D378" s="185" t="s">
        <v>130</v>
      </c>
      <c r="E378" s="212" t="s">
        <v>1</v>
      </c>
      <c r="F378" s="213" t="s">
        <v>152</v>
      </c>
      <c r="G378" s="211"/>
      <c r="H378" s="212" t="s">
        <v>1</v>
      </c>
      <c r="I378" s="214"/>
      <c r="J378" s="211"/>
      <c r="K378" s="211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130</v>
      </c>
      <c r="AU378" s="219" t="s">
        <v>82</v>
      </c>
      <c r="AV378" s="13" t="s">
        <v>80</v>
      </c>
      <c r="AW378" s="13" t="s">
        <v>34</v>
      </c>
      <c r="AX378" s="13" t="s">
        <v>72</v>
      </c>
      <c r="AY378" s="219" t="s">
        <v>120</v>
      </c>
    </row>
    <row r="379" spans="2:65" s="11" customFormat="1">
      <c r="B379" s="188"/>
      <c r="C379" s="189"/>
      <c r="D379" s="185" t="s">
        <v>130</v>
      </c>
      <c r="E379" s="190" t="s">
        <v>1</v>
      </c>
      <c r="F379" s="191" t="s">
        <v>153</v>
      </c>
      <c r="G379" s="189"/>
      <c r="H379" s="192">
        <v>13.5</v>
      </c>
      <c r="I379" s="193"/>
      <c r="J379" s="189"/>
      <c r="K379" s="189"/>
      <c r="L379" s="194"/>
      <c r="M379" s="195"/>
      <c r="N379" s="196"/>
      <c r="O379" s="196"/>
      <c r="P379" s="196"/>
      <c r="Q379" s="196"/>
      <c r="R379" s="196"/>
      <c r="S379" s="196"/>
      <c r="T379" s="197"/>
      <c r="AT379" s="198" t="s">
        <v>130</v>
      </c>
      <c r="AU379" s="198" t="s">
        <v>82</v>
      </c>
      <c r="AV379" s="11" t="s">
        <v>82</v>
      </c>
      <c r="AW379" s="11" t="s">
        <v>34</v>
      </c>
      <c r="AX379" s="11" t="s">
        <v>72</v>
      </c>
      <c r="AY379" s="198" t="s">
        <v>120</v>
      </c>
    </row>
    <row r="380" spans="2:65" s="12" customFormat="1">
      <c r="B380" s="199"/>
      <c r="C380" s="200"/>
      <c r="D380" s="185" t="s">
        <v>130</v>
      </c>
      <c r="E380" s="201" t="s">
        <v>1</v>
      </c>
      <c r="F380" s="202" t="s">
        <v>132</v>
      </c>
      <c r="G380" s="200"/>
      <c r="H380" s="203">
        <v>13.5</v>
      </c>
      <c r="I380" s="204"/>
      <c r="J380" s="200"/>
      <c r="K380" s="200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130</v>
      </c>
      <c r="AU380" s="209" t="s">
        <v>82</v>
      </c>
      <c r="AV380" s="12" t="s">
        <v>127</v>
      </c>
      <c r="AW380" s="12" t="s">
        <v>34</v>
      </c>
      <c r="AX380" s="12" t="s">
        <v>80</v>
      </c>
      <c r="AY380" s="209" t="s">
        <v>120</v>
      </c>
    </row>
    <row r="381" spans="2:65" s="1" customFormat="1" ht="16.5" customHeight="1">
      <c r="B381" s="32"/>
      <c r="C381" s="173" t="s">
        <v>396</v>
      </c>
      <c r="D381" s="173" t="s">
        <v>122</v>
      </c>
      <c r="E381" s="174" t="s">
        <v>450</v>
      </c>
      <c r="F381" s="175" t="s">
        <v>451</v>
      </c>
      <c r="G381" s="176" t="s">
        <v>142</v>
      </c>
      <c r="H381" s="177">
        <v>45</v>
      </c>
      <c r="I381" s="178"/>
      <c r="J381" s="179">
        <f>ROUND(I381*H381,2)</f>
        <v>0</v>
      </c>
      <c r="K381" s="175" t="s">
        <v>126</v>
      </c>
      <c r="L381" s="36"/>
      <c r="M381" s="180" t="s">
        <v>1</v>
      </c>
      <c r="N381" s="181" t="s">
        <v>43</v>
      </c>
      <c r="O381" s="58"/>
      <c r="P381" s="182">
        <f>O381*H381</f>
        <v>0</v>
      </c>
      <c r="Q381" s="182">
        <v>5.1000000000000004E-4</v>
      </c>
      <c r="R381" s="182">
        <f>Q381*H381</f>
        <v>2.2950000000000002E-2</v>
      </c>
      <c r="S381" s="182">
        <v>0</v>
      </c>
      <c r="T381" s="183">
        <f>S381*H381</f>
        <v>0</v>
      </c>
      <c r="AR381" s="15" t="s">
        <v>127</v>
      </c>
      <c r="AT381" s="15" t="s">
        <v>122</v>
      </c>
      <c r="AU381" s="15" t="s">
        <v>82</v>
      </c>
      <c r="AY381" s="15" t="s">
        <v>120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5" t="s">
        <v>80</v>
      </c>
      <c r="BK381" s="184">
        <f>ROUND(I381*H381,2)</f>
        <v>0</v>
      </c>
      <c r="BL381" s="15" t="s">
        <v>127</v>
      </c>
      <c r="BM381" s="15" t="s">
        <v>452</v>
      </c>
    </row>
    <row r="382" spans="2:65" s="1" customFormat="1">
      <c r="B382" s="32"/>
      <c r="C382" s="33"/>
      <c r="D382" s="185" t="s">
        <v>129</v>
      </c>
      <c r="E382" s="33"/>
      <c r="F382" s="186" t="s">
        <v>451</v>
      </c>
      <c r="G382" s="33"/>
      <c r="H382" s="33"/>
      <c r="I382" s="101"/>
      <c r="J382" s="33"/>
      <c r="K382" s="33"/>
      <c r="L382" s="36"/>
      <c r="M382" s="187"/>
      <c r="N382" s="58"/>
      <c r="O382" s="58"/>
      <c r="P382" s="58"/>
      <c r="Q382" s="58"/>
      <c r="R382" s="58"/>
      <c r="S382" s="58"/>
      <c r="T382" s="59"/>
      <c r="AT382" s="15" t="s">
        <v>129</v>
      </c>
      <c r="AU382" s="15" t="s">
        <v>82</v>
      </c>
    </row>
    <row r="383" spans="2:65" s="13" customFormat="1">
      <c r="B383" s="210"/>
      <c r="C383" s="211"/>
      <c r="D383" s="185" t="s">
        <v>130</v>
      </c>
      <c r="E383" s="212" t="s">
        <v>1</v>
      </c>
      <c r="F383" s="213" t="s">
        <v>152</v>
      </c>
      <c r="G383" s="211"/>
      <c r="H383" s="212" t="s">
        <v>1</v>
      </c>
      <c r="I383" s="214"/>
      <c r="J383" s="211"/>
      <c r="K383" s="211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130</v>
      </c>
      <c r="AU383" s="219" t="s">
        <v>82</v>
      </c>
      <c r="AV383" s="13" t="s">
        <v>80</v>
      </c>
      <c r="AW383" s="13" t="s">
        <v>34</v>
      </c>
      <c r="AX383" s="13" t="s">
        <v>72</v>
      </c>
      <c r="AY383" s="219" t="s">
        <v>120</v>
      </c>
    </row>
    <row r="384" spans="2:65" s="11" customFormat="1">
      <c r="B384" s="188"/>
      <c r="C384" s="189"/>
      <c r="D384" s="185" t="s">
        <v>130</v>
      </c>
      <c r="E384" s="190" t="s">
        <v>1</v>
      </c>
      <c r="F384" s="191" t="s">
        <v>161</v>
      </c>
      <c r="G384" s="189"/>
      <c r="H384" s="192">
        <v>45</v>
      </c>
      <c r="I384" s="193"/>
      <c r="J384" s="189"/>
      <c r="K384" s="189"/>
      <c r="L384" s="194"/>
      <c r="M384" s="195"/>
      <c r="N384" s="196"/>
      <c r="O384" s="196"/>
      <c r="P384" s="196"/>
      <c r="Q384" s="196"/>
      <c r="R384" s="196"/>
      <c r="S384" s="196"/>
      <c r="T384" s="197"/>
      <c r="AT384" s="198" t="s">
        <v>130</v>
      </c>
      <c r="AU384" s="198" t="s">
        <v>82</v>
      </c>
      <c r="AV384" s="11" t="s">
        <v>82</v>
      </c>
      <c r="AW384" s="11" t="s">
        <v>34</v>
      </c>
      <c r="AX384" s="11" t="s">
        <v>72</v>
      </c>
      <c r="AY384" s="198" t="s">
        <v>120</v>
      </c>
    </row>
    <row r="385" spans="2:65" s="12" customFormat="1">
      <c r="B385" s="199"/>
      <c r="C385" s="200"/>
      <c r="D385" s="185" t="s">
        <v>130</v>
      </c>
      <c r="E385" s="201" t="s">
        <v>1</v>
      </c>
      <c r="F385" s="202" t="s">
        <v>132</v>
      </c>
      <c r="G385" s="200"/>
      <c r="H385" s="203">
        <v>45</v>
      </c>
      <c r="I385" s="204"/>
      <c r="J385" s="200"/>
      <c r="K385" s="200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130</v>
      </c>
      <c r="AU385" s="209" t="s">
        <v>82</v>
      </c>
      <c r="AV385" s="12" t="s">
        <v>127</v>
      </c>
      <c r="AW385" s="12" t="s">
        <v>34</v>
      </c>
      <c r="AX385" s="12" t="s">
        <v>80</v>
      </c>
      <c r="AY385" s="209" t="s">
        <v>120</v>
      </c>
    </row>
    <row r="386" spans="2:65" s="1" customFormat="1" ht="16.5" customHeight="1">
      <c r="B386" s="32"/>
      <c r="C386" s="173" t="s">
        <v>453</v>
      </c>
      <c r="D386" s="173" t="s">
        <v>122</v>
      </c>
      <c r="E386" s="174" t="s">
        <v>454</v>
      </c>
      <c r="F386" s="175" t="s">
        <v>455</v>
      </c>
      <c r="G386" s="176" t="s">
        <v>142</v>
      </c>
      <c r="H386" s="177">
        <v>45</v>
      </c>
      <c r="I386" s="178"/>
      <c r="J386" s="179">
        <f>ROUND(I386*H386,2)</f>
        <v>0</v>
      </c>
      <c r="K386" s="175" t="s">
        <v>126</v>
      </c>
      <c r="L386" s="36"/>
      <c r="M386" s="180" t="s">
        <v>1</v>
      </c>
      <c r="N386" s="181" t="s">
        <v>43</v>
      </c>
      <c r="O386" s="58"/>
      <c r="P386" s="182">
        <f>O386*H386</f>
        <v>0</v>
      </c>
      <c r="Q386" s="182">
        <v>0.10373</v>
      </c>
      <c r="R386" s="182">
        <f>Q386*H386</f>
        <v>4.6678500000000005</v>
      </c>
      <c r="S386" s="182">
        <v>0</v>
      </c>
      <c r="T386" s="183">
        <f>S386*H386</f>
        <v>0</v>
      </c>
      <c r="AR386" s="15" t="s">
        <v>127</v>
      </c>
      <c r="AT386" s="15" t="s">
        <v>122</v>
      </c>
      <c r="AU386" s="15" t="s">
        <v>82</v>
      </c>
      <c r="AY386" s="15" t="s">
        <v>120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5" t="s">
        <v>80</v>
      </c>
      <c r="BK386" s="184">
        <f>ROUND(I386*H386,2)</f>
        <v>0</v>
      </c>
      <c r="BL386" s="15" t="s">
        <v>127</v>
      </c>
      <c r="BM386" s="15" t="s">
        <v>456</v>
      </c>
    </row>
    <row r="387" spans="2:65" s="1" customFormat="1" ht="19.2">
      <c r="B387" s="32"/>
      <c r="C387" s="33"/>
      <c r="D387" s="185" t="s">
        <v>129</v>
      </c>
      <c r="E387" s="33"/>
      <c r="F387" s="186" t="s">
        <v>455</v>
      </c>
      <c r="G387" s="33"/>
      <c r="H387" s="33"/>
      <c r="I387" s="101"/>
      <c r="J387" s="33"/>
      <c r="K387" s="33"/>
      <c r="L387" s="36"/>
      <c r="M387" s="187"/>
      <c r="N387" s="58"/>
      <c r="O387" s="58"/>
      <c r="P387" s="58"/>
      <c r="Q387" s="58"/>
      <c r="R387" s="58"/>
      <c r="S387" s="58"/>
      <c r="T387" s="59"/>
      <c r="AT387" s="15" t="s">
        <v>129</v>
      </c>
      <c r="AU387" s="15" t="s">
        <v>82</v>
      </c>
    </row>
    <row r="388" spans="2:65" s="13" customFormat="1">
      <c r="B388" s="210"/>
      <c r="C388" s="211"/>
      <c r="D388" s="185" t="s">
        <v>130</v>
      </c>
      <c r="E388" s="212" t="s">
        <v>1</v>
      </c>
      <c r="F388" s="213" t="s">
        <v>152</v>
      </c>
      <c r="G388" s="211"/>
      <c r="H388" s="212" t="s">
        <v>1</v>
      </c>
      <c r="I388" s="214"/>
      <c r="J388" s="211"/>
      <c r="K388" s="211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130</v>
      </c>
      <c r="AU388" s="219" t="s">
        <v>82</v>
      </c>
      <c r="AV388" s="13" t="s">
        <v>80</v>
      </c>
      <c r="AW388" s="13" t="s">
        <v>34</v>
      </c>
      <c r="AX388" s="13" t="s">
        <v>72</v>
      </c>
      <c r="AY388" s="219" t="s">
        <v>120</v>
      </c>
    </row>
    <row r="389" spans="2:65" s="11" customFormat="1">
      <c r="B389" s="188"/>
      <c r="C389" s="189"/>
      <c r="D389" s="185" t="s">
        <v>130</v>
      </c>
      <c r="E389" s="190" t="s">
        <v>1</v>
      </c>
      <c r="F389" s="191" t="s">
        <v>161</v>
      </c>
      <c r="G389" s="189"/>
      <c r="H389" s="192">
        <v>45</v>
      </c>
      <c r="I389" s="193"/>
      <c r="J389" s="189"/>
      <c r="K389" s="189"/>
      <c r="L389" s="194"/>
      <c r="M389" s="195"/>
      <c r="N389" s="196"/>
      <c r="O389" s="196"/>
      <c r="P389" s="196"/>
      <c r="Q389" s="196"/>
      <c r="R389" s="196"/>
      <c r="S389" s="196"/>
      <c r="T389" s="197"/>
      <c r="AT389" s="198" t="s">
        <v>130</v>
      </c>
      <c r="AU389" s="198" t="s">
        <v>82</v>
      </c>
      <c r="AV389" s="11" t="s">
        <v>82</v>
      </c>
      <c r="AW389" s="11" t="s">
        <v>34</v>
      </c>
      <c r="AX389" s="11" t="s">
        <v>72</v>
      </c>
      <c r="AY389" s="198" t="s">
        <v>120</v>
      </c>
    </row>
    <row r="390" spans="2:65" s="12" customFormat="1">
      <c r="B390" s="199"/>
      <c r="C390" s="200"/>
      <c r="D390" s="185" t="s">
        <v>130</v>
      </c>
      <c r="E390" s="201" t="s">
        <v>1</v>
      </c>
      <c r="F390" s="202" t="s">
        <v>132</v>
      </c>
      <c r="G390" s="200"/>
      <c r="H390" s="203">
        <v>45</v>
      </c>
      <c r="I390" s="204"/>
      <c r="J390" s="200"/>
      <c r="K390" s="200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130</v>
      </c>
      <c r="AU390" s="209" t="s">
        <v>82</v>
      </c>
      <c r="AV390" s="12" t="s">
        <v>127</v>
      </c>
      <c r="AW390" s="12" t="s">
        <v>34</v>
      </c>
      <c r="AX390" s="12" t="s">
        <v>80</v>
      </c>
      <c r="AY390" s="209" t="s">
        <v>120</v>
      </c>
    </row>
    <row r="391" spans="2:65" s="1" customFormat="1" ht="16.5" customHeight="1">
      <c r="B391" s="32"/>
      <c r="C391" s="173" t="s">
        <v>457</v>
      </c>
      <c r="D391" s="173" t="s">
        <v>122</v>
      </c>
      <c r="E391" s="174" t="s">
        <v>458</v>
      </c>
      <c r="F391" s="175" t="s">
        <v>459</v>
      </c>
      <c r="G391" s="176" t="s">
        <v>142</v>
      </c>
      <c r="H391" s="177">
        <v>13.5</v>
      </c>
      <c r="I391" s="178"/>
      <c r="J391" s="179">
        <f>ROUND(I391*H391,2)</f>
        <v>0</v>
      </c>
      <c r="K391" s="175" t="s">
        <v>126</v>
      </c>
      <c r="L391" s="36"/>
      <c r="M391" s="180" t="s">
        <v>1</v>
      </c>
      <c r="N391" s="181" t="s">
        <v>43</v>
      </c>
      <c r="O391" s="58"/>
      <c r="P391" s="182">
        <f>O391*H391</f>
        <v>0</v>
      </c>
      <c r="Q391" s="182">
        <v>0.18151999999999999</v>
      </c>
      <c r="R391" s="182">
        <f>Q391*H391</f>
        <v>2.45052</v>
      </c>
      <c r="S391" s="182">
        <v>0</v>
      </c>
      <c r="T391" s="183">
        <f>S391*H391</f>
        <v>0</v>
      </c>
      <c r="AR391" s="15" t="s">
        <v>127</v>
      </c>
      <c r="AT391" s="15" t="s">
        <v>122</v>
      </c>
      <c r="AU391" s="15" t="s">
        <v>82</v>
      </c>
      <c r="AY391" s="15" t="s">
        <v>120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5" t="s">
        <v>80</v>
      </c>
      <c r="BK391" s="184">
        <f>ROUND(I391*H391,2)</f>
        <v>0</v>
      </c>
      <c r="BL391" s="15" t="s">
        <v>127</v>
      </c>
      <c r="BM391" s="15" t="s">
        <v>460</v>
      </c>
    </row>
    <row r="392" spans="2:65" s="1" customFormat="1" ht="19.2">
      <c r="B392" s="32"/>
      <c r="C392" s="33"/>
      <c r="D392" s="185" t="s">
        <v>129</v>
      </c>
      <c r="E392" s="33"/>
      <c r="F392" s="186" t="s">
        <v>459</v>
      </c>
      <c r="G392" s="33"/>
      <c r="H392" s="33"/>
      <c r="I392" s="101"/>
      <c r="J392" s="33"/>
      <c r="K392" s="33"/>
      <c r="L392" s="36"/>
      <c r="M392" s="187"/>
      <c r="N392" s="58"/>
      <c r="O392" s="58"/>
      <c r="P392" s="58"/>
      <c r="Q392" s="58"/>
      <c r="R392" s="58"/>
      <c r="S392" s="58"/>
      <c r="T392" s="59"/>
      <c r="AT392" s="15" t="s">
        <v>129</v>
      </c>
      <c r="AU392" s="15" t="s">
        <v>82</v>
      </c>
    </row>
    <row r="393" spans="2:65" s="13" customFormat="1">
      <c r="B393" s="210"/>
      <c r="C393" s="211"/>
      <c r="D393" s="185" t="s">
        <v>130</v>
      </c>
      <c r="E393" s="212" t="s">
        <v>1</v>
      </c>
      <c r="F393" s="213" t="s">
        <v>152</v>
      </c>
      <c r="G393" s="211"/>
      <c r="H393" s="212" t="s">
        <v>1</v>
      </c>
      <c r="I393" s="214"/>
      <c r="J393" s="211"/>
      <c r="K393" s="211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130</v>
      </c>
      <c r="AU393" s="219" t="s">
        <v>82</v>
      </c>
      <c r="AV393" s="13" t="s">
        <v>80</v>
      </c>
      <c r="AW393" s="13" t="s">
        <v>34</v>
      </c>
      <c r="AX393" s="13" t="s">
        <v>72</v>
      </c>
      <c r="AY393" s="219" t="s">
        <v>120</v>
      </c>
    </row>
    <row r="394" spans="2:65" s="11" customFormat="1">
      <c r="B394" s="188"/>
      <c r="C394" s="189"/>
      <c r="D394" s="185" t="s">
        <v>130</v>
      </c>
      <c r="E394" s="190" t="s">
        <v>1</v>
      </c>
      <c r="F394" s="191" t="s">
        <v>153</v>
      </c>
      <c r="G394" s="189"/>
      <c r="H394" s="192">
        <v>13.5</v>
      </c>
      <c r="I394" s="193"/>
      <c r="J394" s="189"/>
      <c r="K394" s="189"/>
      <c r="L394" s="194"/>
      <c r="M394" s="195"/>
      <c r="N394" s="196"/>
      <c r="O394" s="196"/>
      <c r="P394" s="196"/>
      <c r="Q394" s="196"/>
      <c r="R394" s="196"/>
      <c r="S394" s="196"/>
      <c r="T394" s="197"/>
      <c r="AT394" s="198" t="s">
        <v>130</v>
      </c>
      <c r="AU394" s="198" t="s">
        <v>82</v>
      </c>
      <c r="AV394" s="11" t="s">
        <v>82</v>
      </c>
      <c r="AW394" s="11" t="s">
        <v>34</v>
      </c>
      <c r="AX394" s="11" t="s">
        <v>72</v>
      </c>
      <c r="AY394" s="198" t="s">
        <v>120</v>
      </c>
    </row>
    <row r="395" spans="2:65" s="12" customFormat="1">
      <c r="B395" s="199"/>
      <c r="C395" s="200"/>
      <c r="D395" s="185" t="s">
        <v>130</v>
      </c>
      <c r="E395" s="201" t="s">
        <v>1</v>
      </c>
      <c r="F395" s="202" t="s">
        <v>132</v>
      </c>
      <c r="G395" s="200"/>
      <c r="H395" s="203">
        <v>13.5</v>
      </c>
      <c r="I395" s="204"/>
      <c r="J395" s="200"/>
      <c r="K395" s="200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130</v>
      </c>
      <c r="AU395" s="209" t="s">
        <v>82</v>
      </c>
      <c r="AV395" s="12" t="s">
        <v>127</v>
      </c>
      <c r="AW395" s="12" t="s">
        <v>34</v>
      </c>
      <c r="AX395" s="12" t="s">
        <v>80</v>
      </c>
      <c r="AY395" s="209" t="s">
        <v>120</v>
      </c>
    </row>
    <row r="396" spans="2:65" s="10" customFormat="1" ht="22.95" customHeight="1">
      <c r="B396" s="157"/>
      <c r="C396" s="158"/>
      <c r="D396" s="159" t="s">
        <v>71</v>
      </c>
      <c r="E396" s="171" t="s">
        <v>162</v>
      </c>
      <c r="F396" s="171" t="s">
        <v>461</v>
      </c>
      <c r="G396" s="158"/>
      <c r="H396" s="158"/>
      <c r="I396" s="161"/>
      <c r="J396" s="172">
        <f>BK396</f>
        <v>0</v>
      </c>
      <c r="K396" s="158"/>
      <c r="L396" s="163"/>
      <c r="M396" s="164"/>
      <c r="N396" s="165"/>
      <c r="O396" s="165"/>
      <c r="P396" s="166">
        <f>SUM(P397:P462)</f>
        <v>0</v>
      </c>
      <c r="Q396" s="165"/>
      <c r="R396" s="166">
        <f>SUM(R397:R462)</f>
        <v>92.597369999999984</v>
      </c>
      <c r="S396" s="165"/>
      <c r="T396" s="167">
        <f>SUM(T397:T462)</f>
        <v>62.999999999999993</v>
      </c>
      <c r="AR396" s="168" t="s">
        <v>80</v>
      </c>
      <c r="AT396" s="169" t="s">
        <v>71</v>
      </c>
      <c r="AU396" s="169" t="s">
        <v>80</v>
      </c>
      <c r="AY396" s="168" t="s">
        <v>120</v>
      </c>
      <c r="BK396" s="170">
        <f>SUM(BK397:BK462)</f>
        <v>0</v>
      </c>
    </row>
    <row r="397" spans="2:65" s="1" customFormat="1" ht="16.5" customHeight="1">
      <c r="B397" s="32"/>
      <c r="C397" s="173" t="s">
        <v>462</v>
      </c>
      <c r="D397" s="173" t="s">
        <v>122</v>
      </c>
      <c r="E397" s="174" t="s">
        <v>463</v>
      </c>
      <c r="F397" s="175" t="s">
        <v>464</v>
      </c>
      <c r="G397" s="176" t="s">
        <v>177</v>
      </c>
      <c r="H397" s="177">
        <v>90</v>
      </c>
      <c r="I397" s="178"/>
      <c r="J397" s="179">
        <f>ROUND(I397*H397,2)</f>
        <v>0</v>
      </c>
      <c r="K397" s="175" t="s">
        <v>126</v>
      </c>
      <c r="L397" s="36"/>
      <c r="M397" s="180" t="s">
        <v>1</v>
      </c>
      <c r="N397" s="181" t="s">
        <v>43</v>
      </c>
      <c r="O397" s="58"/>
      <c r="P397" s="182">
        <f>O397*H397</f>
        <v>0</v>
      </c>
      <c r="Q397" s="182">
        <v>0</v>
      </c>
      <c r="R397" s="182">
        <f>Q397*H397</f>
        <v>0</v>
      </c>
      <c r="S397" s="182">
        <v>0.7</v>
      </c>
      <c r="T397" s="183">
        <f>S397*H397</f>
        <v>62.999999999999993</v>
      </c>
      <c r="AR397" s="15" t="s">
        <v>127</v>
      </c>
      <c r="AT397" s="15" t="s">
        <v>122</v>
      </c>
      <c r="AU397" s="15" t="s">
        <v>82</v>
      </c>
      <c r="AY397" s="15" t="s">
        <v>120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5" t="s">
        <v>80</v>
      </c>
      <c r="BK397" s="184">
        <f>ROUND(I397*H397,2)</f>
        <v>0</v>
      </c>
      <c r="BL397" s="15" t="s">
        <v>127</v>
      </c>
      <c r="BM397" s="15" t="s">
        <v>465</v>
      </c>
    </row>
    <row r="398" spans="2:65" s="1" customFormat="1">
      <c r="B398" s="32"/>
      <c r="C398" s="33"/>
      <c r="D398" s="185" t="s">
        <v>129</v>
      </c>
      <c r="E398" s="33"/>
      <c r="F398" s="186" t="s">
        <v>464</v>
      </c>
      <c r="G398" s="33"/>
      <c r="H398" s="33"/>
      <c r="I398" s="101"/>
      <c r="J398" s="33"/>
      <c r="K398" s="33"/>
      <c r="L398" s="36"/>
      <c r="M398" s="187"/>
      <c r="N398" s="58"/>
      <c r="O398" s="58"/>
      <c r="P398" s="58"/>
      <c r="Q398" s="58"/>
      <c r="R398" s="58"/>
      <c r="S398" s="58"/>
      <c r="T398" s="59"/>
      <c r="AT398" s="15" t="s">
        <v>129</v>
      </c>
      <c r="AU398" s="15" t="s">
        <v>82</v>
      </c>
    </row>
    <row r="399" spans="2:65" s="11" customFormat="1">
      <c r="B399" s="188"/>
      <c r="C399" s="189"/>
      <c r="D399" s="185" t="s">
        <v>130</v>
      </c>
      <c r="E399" s="190" t="s">
        <v>1</v>
      </c>
      <c r="F399" s="191" t="s">
        <v>466</v>
      </c>
      <c r="G399" s="189"/>
      <c r="H399" s="192">
        <v>90</v>
      </c>
      <c r="I399" s="193"/>
      <c r="J399" s="189"/>
      <c r="K399" s="189"/>
      <c r="L399" s="194"/>
      <c r="M399" s="195"/>
      <c r="N399" s="196"/>
      <c r="O399" s="196"/>
      <c r="P399" s="196"/>
      <c r="Q399" s="196"/>
      <c r="R399" s="196"/>
      <c r="S399" s="196"/>
      <c r="T399" s="197"/>
      <c r="AT399" s="198" t="s">
        <v>130</v>
      </c>
      <c r="AU399" s="198" t="s">
        <v>82</v>
      </c>
      <c r="AV399" s="11" t="s">
        <v>82</v>
      </c>
      <c r="AW399" s="11" t="s">
        <v>34</v>
      </c>
      <c r="AX399" s="11" t="s">
        <v>72</v>
      </c>
      <c r="AY399" s="198" t="s">
        <v>120</v>
      </c>
    </row>
    <row r="400" spans="2:65" s="12" customFormat="1">
      <c r="B400" s="199"/>
      <c r="C400" s="200"/>
      <c r="D400" s="185" t="s">
        <v>130</v>
      </c>
      <c r="E400" s="201" t="s">
        <v>1</v>
      </c>
      <c r="F400" s="202" t="s">
        <v>132</v>
      </c>
      <c r="G400" s="200"/>
      <c r="H400" s="203">
        <v>90</v>
      </c>
      <c r="I400" s="204"/>
      <c r="J400" s="200"/>
      <c r="K400" s="200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130</v>
      </c>
      <c r="AU400" s="209" t="s">
        <v>82</v>
      </c>
      <c r="AV400" s="12" t="s">
        <v>127</v>
      </c>
      <c r="AW400" s="12" t="s">
        <v>34</v>
      </c>
      <c r="AX400" s="12" t="s">
        <v>80</v>
      </c>
      <c r="AY400" s="209" t="s">
        <v>120</v>
      </c>
    </row>
    <row r="401" spans="2:65" s="1" customFormat="1" ht="16.5" customHeight="1">
      <c r="B401" s="32"/>
      <c r="C401" s="173" t="s">
        <v>467</v>
      </c>
      <c r="D401" s="173" t="s">
        <v>122</v>
      </c>
      <c r="E401" s="174" t="s">
        <v>468</v>
      </c>
      <c r="F401" s="175" t="s">
        <v>469</v>
      </c>
      <c r="G401" s="176" t="s">
        <v>177</v>
      </c>
      <c r="H401" s="177">
        <v>60</v>
      </c>
      <c r="I401" s="178"/>
      <c r="J401" s="179">
        <f>ROUND(I401*H401,2)</f>
        <v>0</v>
      </c>
      <c r="K401" s="175" t="s">
        <v>126</v>
      </c>
      <c r="L401" s="36"/>
      <c r="M401" s="180" t="s">
        <v>1</v>
      </c>
      <c r="N401" s="181" t="s">
        <v>43</v>
      </c>
      <c r="O401" s="58"/>
      <c r="P401" s="182">
        <f>O401*H401</f>
        <v>0</v>
      </c>
      <c r="Q401" s="182">
        <v>1.0000000000000001E-5</v>
      </c>
      <c r="R401" s="182">
        <f>Q401*H401</f>
        <v>6.0000000000000006E-4</v>
      </c>
      <c r="S401" s="182">
        <v>0</v>
      </c>
      <c r="T401" s="183">
        <f>S401*H401</f>
        <v>0</v>
      </c>
      <c r="AR401" s="15" t="s">
        <v>127</v>
      </c>
      <c r="AT401" s="15" t="s">
        <v>122</v>
      </c>
      <c r="AU401" s="15" t="s">
        <v>82</v>
      </c>
      <c r="AY401" s="15" t="s">
        <v>120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5" t="s">
        <v>80</v>
      </c>
      <c r="BK401" s="184">
        <f>ROUND(I401*H401,2)</f>
        <v>0</v>
      </c>
      <c r="BL401" s="15" t="s">
        <v>127</v>
      </c>
      <c r="BM401" s="15" t="s">
        <v>470</v>
      </c>
    </row>
    <row r="402" spans="2:65" s="1" customFormat="1">
      <c r="B402" s="32"/>
      <c r="C402" s="33"/>
      <c r="D402" s="185" t="s">
        <v>129</v>
      </c>
      <c r="E402" s="33"/>
      <c r="F402" s="186" t="s">
        <v>469</v>
      </c>
      <c r="G402" s="33"/>
      <c r="H402" s="33"/>
      <c r="I402" s="101"/>
      <c r="J402" s="33"/>
      <c r="K402" s="33"/>
      <c r="L402" s="36"/>
      <c r="M402" s="187"/>
      <c r="N402" s="58"/>
      <c r="O402" s="58"/>
      <c r="P402" s="58"/>
      <c r="Q402" s="58"/>
      <c r="R402" s="58"/>
      <c r="S402" s="58"/>
      <c r="T402" s="59"/>
      <c r="AT402" s="15" t="s">
        <v>129</v>
      </c>
      <c r="AU402" s="15" t="s">
        <v>82</v>
      </c>
    </row>
    <row r="403" spans="2:65" s="1" customFormat="1" ht="16.5" customHeight="1">
      <c r="B403" s="32"/>
      <c r="C403" s="220" t="s">
        <v>471</v>
      </c>
      <c r="D403" s="220" t="s">
        <v>352</v>
      </c>
      <c r="E403" s="221" t="s">
        <v>472</v>
      </c>
      <c r="F403" s="222" t="s">
        <v>473</v>
      </c>
      <c r="G403" s="223" t="s">
        <v>177</v>
      </c>
      <c r="H403" s="224">
        <v>60</v>
      </c>
      <c r="I403" s="225"/>
      <c r="J403" s="226">
        <f>ROUND(I403*H403,2)</f>
        <v>0</v>
      </c>
      <c r="K403" s="222" t="s">
        <v>126</v>
      </c>
      <c r="L403" s="227"/>
      <c r="M403" s="228" t="s">
        <v>1</v>
      </c>
      <c r="N403" s="229" t="s">
        <v>43</v>
      </c>
      <c r="O403" s="58"/>
      <c r="P403" s="182">
        <f>O403*H403</f>
        <v>0</v>
      </c>
      <c r="Q403" s="182">
        <v>2.2000000000000001E-3</v>
      </c>
      <c r="R403" s="182">
        <f>Q403*H403</f>
        <v>0.13200000000000001</v>
      </c>
      <c r="S403" s="182">
        <v>0</v>
      </c>
      <c r="T403" s="183">
        <f>S403*H403</f>
        <v>0</v>
      </c>
      <c r="AR403" s="15" t="s">
        <v>162</v>
      </c>
      <c r="AT403" s="15" t="s">
        <v>352</v>
      </c>
      <c r="AU403" s="15" t="s">
        <v>82</v>
      </c>
      <c r="AY403" s="15" t="s">
        <v>120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5" t="s">
        <v>80</v>
      </c>
      <c r="BK403" s="184">
        <f>ROUND(I403*H403,2)</f>
        <v>0</v>
      </c>
      <c r="BL403" s="15" t="s">
        <v>127</v>
      </c>
      <c r="BM403" s="15" t="s">
        <v>474</v>
      </c>
    </row>
    <row r="404" spans="2:65" s="1" customFormat="1">
      <c r="B404" s="32"/>
      <c r="C404" s="33"/>
      <c r="D404" s="185" t="s">
        <v>129</v>
      </c>
      <c r="E404" s="33"/>
      <c r="F404" s="186" t="s">
        <v>473</v>
      </c>
      <c r="G404" s="33"/>
      <c r="H404" s="33"/>
      <c r="I404" s="101"/>
      <c r="J404" s="33"/>
      <c r="K404" s="33"/>
      <c r="L404" s="36"/>
      <c r="M404" s="187"/>
      <c r="N404" s="58"/>
      <c r="O404" s="58"/>
      <c r="P404" s="58"/>
      <c r="Q404" s="58"/>
      <c r="R404" s="58"/>
      <c r="S404" s="58"/>
      <c r="T404" s="59"/>
      <c r="AT404" s="15" t="s">
        <v>129</v>
      </c>
      <c r="AU404" s="15" t="s">
        <v>82</v>
      </c>
    </row>
    <row r="405" spans="2:65" s="1" customFormat="1" ht="16.5" customHeight="1">
      <c r="B405" s="32"/>
      <c r="C405" s="173" t="s">
        <v>475</v>
      </c>
      <c r="D405" s="173" t="s">
        <v>122</v>
      </c>
      <c r="E405" s="174" t="s">
        <v>476</v>
      </c>
      <c r="F405" s="175" t="s">
        <v>477</v>
      </c>
      <c r="G405" s="176" t="s">
        <v>177</v>
      </c>
      <c r="H405" s="177">
        <v>65</v>
      </c>
      <c r="I405" s="178"/>
      <c r="J405" s="179">
        <f>ROUND(I405*H405,2)</f>
        <v>0</v>
      </c>
      <c r="K405" s="175" t="s">
        <v>126</v>
      </c>
      <c r="L405" s="36"/>
      <c r="M405" s="180" t="s">
        <v>1</v>
      </c>
      <c r="N405" s="181" t="s">
        <v>43</v>
      </c>
      <c r="O405" s="58"/>
      <c r="P405" s="182">
        <f>O405*H405</f>
        <v>0</v>
      </c>
      <c r="Q405" s="182">
        <v>2.0000000000000002E-5</v>
      </c>
      <c r="R405" s="182">
        <f>Q405*H405</f>
        <v>1.3000000000000002E-3</v>
      </c>
      <c r="S405" s="182">
        <v>0</v>
      </c>
      <c r="T405" s="183">
        <f>S405*H405</f>
        <v>0</v>
      </c>
      <c r="AR405" s="15" t="s">
        <v>127</v>
      </c>
      <c r="AT405" s="15" t="s">
        <v>122</v>
      </c>
      <c r="AU405" s="15" t="s">
        <v>82</v>
      </c>
      <c r="AY405" s="15" t="s">
        <v>120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5" t="s">
        <v>80</v>
      </c>
      <c r="BK405" s="184">
        <f>ROUND(I405*H405,2)</f>
        <v>0</v>
      </c>
      <c r="BL405" s="15" t="s">
        <v>127</v>
      </c>
      <c r="BM405" s="15" t="s">
        <v>478</v>
      </c>
    </row>
    <row r="406" spans="2:65" s="1" customFormat="1">
      <c r="B406" s="32"/>
      <c r="C406" s="33"/>
      <c r="D406" s="185" t="s">
        <v>129</v>
      </c>
      <c r="E406" s="33"/>
      <c r="F406" s="186" t="s">
        <v>477</v>
      </c>
      <c r="G406" s="33"/>
      <c r="H406" s="33"/>
      <c r="I406" s="101"/>
      <c r="J406" s="33"/>
      <c r="K406" s="33"/>
      <c r="L406" s="36"/>
      <c r="M406" s="187"/>
      <c r="N406" s="58"/>
      <c r="O406" s="58"/>
      <c r="P406" s="58"/>
      <c r="Q406" s="58"/>
      <c r="R406" s="58"/>
      <c r="S406" s="58"/>
      <c r="T406" s="59"/>
      <c r="AT406" s="15" t="s">
        <v>129</v>
      </c>
      <c r="AU406" s="15" t="s">
        <v>82</v>
      </c>
    </row>
    <row r="407" spans="2:65" s="1" customFormat="1" ht="16.5" customHeight="1">
      <c r="B407" s="32"/>
      <c r="C407" s="220" t="s">
        <v>479</v>
      </c>
      <c r="D407" s="220" t="s">
        <v>352</v>
      </c>
      <c r="E407" s="221" t="s">
        <v>480</v>
      </c>
      <c r="F407" s="222" t="s">
        <v>481</v>
      </c>
      <c r="G407" s="223" t="s">
        <v>177</v>
      </c>
      <c r="H407" s="224">
        <v>65</v>
      </c>
      <c r="I407" s="225"/>
      <c r="J407" s="226">
        <f>ROUND(I407*H407,2)</f>
        <v>0</v>
      </c>
      <c r="K407" s="222" t="s">
        <v>126</v>
      </c>
      <c r="L407" s="227"/>
      <c r="M407" s="228" t="s">
        <v>1</v>
      </c>
      <c r="N407" s="229" t="s">
        <v>43</v>
      </c>
      <c r="O407" s="58"/>
      <c r="P407" s="182">
        <f>O407*H407</f>
        <v>0</v>
      </c>
      <c r="Q407" s="182">
        <v>5.13E-3</v>
      </c>
      <c r="R407" s="182">
        <f>Q407*H407</f>
        <v>0.33345000000000002</v>
      </c>
      <c r="S407" s="182">
        <v>0</v>
      </c>
      <c r="T407" s="183">
        <f>S407*H407</f>
        <v>0</v>
      </c>
      <c r="AR407" s="15" t="s">
        <v>162</v>
      </c>
      <c r="AT407" s="15" t="s">
        <v>352</v>
      </c>
      <c r="AU407" s="15" t="s">
        <v>82</v>
      </c>
      <c r="AY407" s="15" t="s">
        <v>120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5" t="s">
        <v>80</v>
      </c>
      <c r="BK407" s="184">
        <f>ROUND(I407*H407,2)</f>
        <v>0</v>
      </c>
      <c r="BL407" s="15" t="s">
        <v>127</v>
      </c>
      <c r="BM407" s="15" t="s">
        <v>482</v>
      </c>
    </row>
    <row r="408" spans="2:65" s="1" customFormat="1">
      <c r="B408" s="32"/>
      <c r="C408" s="33"/>
      <c r="D408" s="185" t="s">
        <v>129</v>
      </c>
      <c r="E408" s="33"/>
      <c r="F408" s="186" t="s">
        <v>481</v>
      </c>
      <c r="G408" s="33"/>
      <c r="H408" s="33"/>
      <c r="I408" s="101"/>
      <c r="J408" s="33"/>
      <c r="K408" s="33"/>
      <c r="L408" s="36"/>
      <c r="M408" s="187"/>
      <c r="N408" s="58"/>
      <c r="O408" s="58"/>
      <c r="P408" s="58"/>
      <c r="Q408" s="58"/>
      <c r="R408" s="58"/>
      <c r="S408" s="58"/>
      <c r="T408" s="59"/>
      <c r="AT408" s="15" t="s">
        <v>129</v>
      </c>
      <c r="AU408" s="15" t="s">
        <v>82</v>
      </c>
    </row>
    <row r="409" spans="2:65" s="1" customFormat="1" ht="16.5" customHeight="1">
      <c r="B409" s="32"/>
      <c r="C409" s="173" t="s">
        <v>483</v>
      </c>
      <c r="D409" s="173" t="s">
        <v>122</v>
      </c>
      <c r="E409" s="174" t="s">
        <v>484</v>
      </c>
      <c r="F409" s="175" t="s">
        <v>485</v>
      </c>
      <c r="G409" s="176" t="s">
        <v>177</v>
      </c>
      <c r="H409" s="177">
        <v>365</v>
      </c>
      <c r="I409" s="178"/>
      <c r="J409" s="179">
        <f>ROUND(I409*H409,2)</f>
        <v>0</v>
      </c>
      <c r="K409" s="175" t="s">
        <v>126</v>
      </c>
      <c r="L409" s="36"/>
      <c r="M409" s="180" t="s">
        <v>1</v>
      </c>
      <c r="N409" s="181" t="s">
        <v>43</v>
      </c>
      <c r="O409" s="58"/>
      <c r="P409" s="182">
        <f>O409*H409</f>
        <v>0</v>
      </c>
      <c r="Q409" s="182">
        <v>2.0000000000000002E-5</v>
      </c>
      <c r="R409" s="182">
        <f>Q409*H409</f>
        <v>7.3000000000000009E-3</v>
      </c>
      <c r="S409" s="182">
        <v>0</v>
      </c>
      <c r="T409" s="183">
        <f>S409*H409</f>
        <v>0</v>
      </c>
      <c r="AR409" s="15" t="s">
        <v>127</v>
      </c>
      <c r="AT409" s="15" t="s">
        <v>122</v>
      </c>
      <c r="AU409" s="15" t="s">
        <v>82</v>
      </c>
      <c r="AY409" s="15" t="s">
        <v>120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5" t="s">
        <v>80</v>
      </c>
      <c r="BK409" s="184">
        <f>ROUND(I409*H409,2)</f>
        <v>0</v>
      </c>
      <c r="BL409" s="15" t="s">
        <v>127</v>
      </c>
      <c r="BM409" s="15" t="s">
        <v>486</v>
      </c>
    </row>
    <row r="410" spans="2:65" s="1" customFormat="1">
      <c r="B410" s="32"/>
      <c r="C410" s="33"/>
      <c r="D410" s="185" t="s">
        <v>129</v>
      </c>
      <c r="E410" s="33"/>
      <c r="F410" s="186" t="s">
        <v>485</v>
      </c>
      <c r="G410" s="33"/>
      <c r="H410" s="33"/>
      <c r="I410" s="101"/>
      <c r="J410" s="33"/>
      <c r="K410" s="33"/>
      <c r="L410" s="36"/>
      <c r="M410" s="187"/>
      <c r="N410" s="58"/>
      <c r="O410" s="58"/>
      <c r="P410" s="58"/>
      <c r="Q410" s="58"/>
      <c r="R410" s="58"/>
      <c r="S410" s="58"/>
      <c r="T410" s="59"/>
      <c r="AT410" s="15" t="s">
        <v>129</v>
      </c>
      <c r="AU410" s="15" t="s">
        <v>82</v>
      </c>
    </row>
    <row r="411" spans="2:65" s="1" customFormat="1" ht="16.5" customHeight="1">
      <c r="B411" s="32"/>
      <c r="C411" s="220" t="s">
        <v>487</v>
      </c>
      <c r="D411" s="220" t="s">
        <v>352</v>
      </c>
      <c r="E411" s="221" t="s">
        <v>488</v>
      </c>
      <c r="F411" s="222" t="s">
        <v>489</v>
      </c>
      <c r="G411" s="223" t="s">
        <v>177</v>
      </c>
      <c r="H411" s="224">
        <v>365</v>
      </c>
      <c r="I411" s="225"/>
      <c r="J411" s="226">
        <f>ROUND(I411*H411,2)</f>
        <v>0</v>
      </c>
      <c r="K411" s="222" t="s">
        <v>126</v>
      </c>
      <c r="L411" s="227"/>
      <c r="M411" s="228" t="s">
        <v>1</v>
      </c>
      <c r="N411" s="229" t="s">
        <v>43</v>
      </c>
      <c r="O411" s="58"/>
      <c r="P411" s="182">
        <f>O411*H411</f>
        <v>0</v>
      </c>
      <c r="Q411" s="182">
        <v>7.0099999999999997E-3</v>
      </c>
      <c r="R411" s="182">
        <f>Q411*H411</f>
        <v>2.5586500000000001</v>
      </c>
      <c r="S411" s="182">
        <v>0</v>
      </c>
      <c r="T411" s="183">
        <f>S411*H411</f>
        <v>0</v>
      </c>
      <c r="AR411" s="15" t="s">
        <v>162</v>
      </c>
      <c r="AT411" s="15" t="s">
        <v>352</v>
      </c>
      <c r="AU411" s="15" t="s">
        <v>82</v>
      </c>
      <c r="AY411" s="15" t="s">
        <v>120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5" t="s">
        <v>80</v>
      </c>
      <c r="BK411" s="184">
        <f>ROUND(I411*H411,2)</f>
        <v>0</v>
      </c>
      <c r="BL411" s="15" t="s">
        <v>127</v>
      </c>
      <c r="BM411" s="15" t="s">
        <v>490</v>
      </c>
    </row>
    <row r="412" spans="2:65" s="1" customFormat="1">
      <c r="B412" s="32"/>
      <c r="C412" s="33"/>
      <c r="D412" s="185" t="s">
        <v>129</v>
      </c>
      <c r="E412" s="33"/>
      <c r="F412" s="186" t="s">
        <v>489</v>
      </c>
      <c r="G412" s="33"/>
      <c r="H412" s="33"/>
      <c r="I412" s="101"/>
      <c r="J412" s="33"/>
      <c r="K412" s="33"/>
      <c r="L412" s="36"/>
      <c r="M412" s="187"/>
      <c r="N412" s="58"/>
      <c r="O412" s="58"/>
      <c r="P412" s="58"/>
      <c r="Q412" s="58"/>
      <c r="R412" s="58"/>
      <c r="S412" s="58"/>
      <c r="T412" s="59"/>
      <c r="AT412" s="15" t="s">
        <v>129</v>
      </c>
      <c r="AU412" s="15" t="s">
        <v>82</v>
      </c>
    </row>
    <row r="413" spans="2:65" s="1" customFormat="1" ht="16.5" customHeight="1">
      <c r="B413" s="32"/>
      <c r="C413" s="173" t="s">
        <v>491</v>
      </c>
      <c r="D413" s="173" t="s">
        <v>122</v>
      </c>
      <c r="E413" s="174" t="s">
        <v>492</v>
      </c>
      <c r="F413" s="175" t="s">
        <v>493</v>
      </c>
      <c r="G413" s="176" t="s">
        <v>125</v>
      </c>
      <c r="H413" s="177">
        <v>27</v>
      </c>
      <c r="I413" s="178"/>
      <c r="J413" s="179">
        <f>ROUND(I413*H413,2)</f>
        <v>0</v>
      </c>
      <c r="K413" s="175" t="s">
        <v>126</v>
      </c>
      <c r="L413" s="36"/>
      <c r="M413" s="180" t="s">
        <v>1</v>
      </c>
      <c r="N413" s="181" t="s">
        <v>43</v>
      </c>
      <c r="O413" s="58"/>
      <c r="P413" s="182">
        <f>O413*H413</f>
        <v>0</v>
      </c>
      <c r="Q413" s="182">
        <v>8.0000000000000007E-5</v>
      </c>
      <c r="R413" s="182">
        <f>Q413*H413</f>
        <v>2.16E-3</v>
      </c>
      <c r="S413" s="182">
        <v>0</v>
      </c>
      <c r="T413" s="183">
        <f>S413*H413</f>
        <v>0</v>
      </c>
      <c r="AR413" s="15" t="s">
        <v>127</v>
      </c>
      <c r="AT413" s="15" t="s">
        <v>122</v>
      </c>
      <c r="AU413" s="15" t="s">
        <v>82</v>
      </c>
      <c r="AY413" s="15" t="s">
        <v>120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5" t="s">
        <v>80</v>
      </c>
      <c r="BK413" s="184">
        <f>ROUND(I413*H413,2)</f>
        <v>0</v>
      </c>
      <c r="BL413" s="15" t="s">
        <v>127</v>
      </c>
      <c r="BM413" s="15" t="s">
        <v>494</v>
      </c>
    </row>
    <row r="414" spans="2:65" s="1" customFormat="1">
      <c r="B414" s="32"/>
      <c r="C414" s="33"/>
      <c r="D414" s="185" t="s">
        <v>129</v>
      </c>
      <c r="E414" s="33"/>
      <c r="F414" s="186" t="s">
        <v>493</v>
      </c>
      <c r="G414" s="33"/>
      <c r="H414" s="33"/>
      <c r="I414" s="101"/>
      <c r="J414" s="33"/>
      <c r="K414" s="33"/>
      <c r="L414" s="36"/>
      <c r="M414" s="187"/>
      <c r="N414" s="58"/>
      <c r="O414" s="58"/>
      <c r="P414" s="58"/>
      <c r="Q414" s="58"/>
      <c r="R414" s="58"/>
      <c r="S414" s="58"/>
      <c r="T414" s="59"/>
      <c r="AT414" s="15" t="s">
        <v>129</v>
      </c>
      <c r="AU414" s="15" t="s">
        <v>82</v>
      </c>
    </row>
    <row r="415" spans="2:65" s="11" customFormat="1">
      <c r="B415" s="188"/>
      <c r="C415" s="189"/>
      <c r="D415" s="185" t="s">
        <v>130</v>
      </c>
      <c r="E415" s="190" t="s">
        <v>1</v>
      </c>
      <c r="F415" s="191" t="s">
        <v>495</v>
      </c>
      <c r="G415" s="189"/>
      <c r="H415" s="192">
        <v>27</v>
      </c>
      <c r="I415" s="193"/>
      <c r="J415" s="189"/>
      <c r="K415" s="189"/>
      <c r="L415" s="194"/>
      <c r="M415" s="195"/>
      <c r="N415" s="196"/>
      <c r="O415" s="196"/>
      <c r="P415" s="196"/>
      <c r="Q415" s="196"/>
      <c r="R415" s="196"/>
      <c r="S415" s="196"/>
      <c r="T415" s="197"/>
      <c r="AT415" s="198" t="s">
        <v>130</v>
      </c>
      <c r="AU415" s="198" t="s">
        <v>82</v>
      </c>
      <c r="AV415" s="11" t="s">
        <v>82</v>
      </c>
      <c r="AW415" s="11" t="s">
        <v>34</v>
      </c>
      <c r="AX415" s="11" t="s">
        <v>72</v>
      </c>
      <c r="AY415" s="198" t="s">
        <v>120</v>
      </c>
    </row>
    <row r="416" spans="2:65" s="12" customFormat="1">
      <c r="B416" s="199"/>
      <c r="C416" s="200"/>
      <c r="D416" s="185" t="s">
        <v>130</v>
      </c>
      <c r="E416" s="201" t="s">
        <v>1</v>
      </c>
      <c r="F416" s="202" t="s">
        <v>132</v>
      </c>
      <c r="G416" s="200"/>
      <c r="H416" s="203">
        <v>27</v>
      </c>
      <c r="I416" s="204"/>
      <c r="J416" s="200"/>
      <c r="K416" s="200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130</v>
      </c>
      <c r="AU416" s="209" t="s">
        <v>82</v>
      </c>
      <c r="AV416" s="12" t="s">
        <v>127</v>
      </c>
      <c r="AW416" s="12" t="s">
        <v>34</v>
      </c>
      <c r="AX416" s="12" t="s">
        <v>80</v>
      </c>
      <c r="AY416" s="209" t="s">
        <v>120</v>
      </c>
    </row>
    <row r="417" spans="2:65" s="1" customFormat="1" ht="16.5" customHeight="1">
      <c r="B417" s="32"/>
      <c r="C417" s="220" t="s">
        <v>496</v>
      </c>
      <c r="D417" s="220" t="s">
        <v>352</v>
      </c>
      <c r="E417" s="221" t="s">
        <v>497</v>
      </c>
      <c r="F417" s="222" t="s">
        <v>498</v>
      </c>
      <c r="G417" s="223" t="s">
        <v>125</v>
      </c>
      <c r="H417" s="224">
        <v>27</v>
      </c>
      <c r="I417" s="225"/>
      <c r="J417" s="226">
        <f>ROUND(I417*H417,2)</f>
        <v>0</v>
      </c>
      <c r="K417" s="222" t="s">
        <v>126</v>
      </c>
      <c r="L417" s="227"/>
      <c r="M417" s="228" t="s">
        <v>1</v>
      </c>
      <c r="N417" s="229" t="s">
        <v>43</v>
      </c>
      <c r="O417" s="58"/>
      <c r="P417" s="182">
        <f>O417*H417</f>
        <v>0</v>
      </c>
      <c r="Q417" s="182">
        <v>2.9999999999999997E-4</v>
      </c>
      <c r="R417" s="182">
        <f>Q417*H417</f>
        <v>8.0999999999999996E-3</v>
      </c>
      <c r="S417" s="182">
        <v>0</v>
      </c>
      <c r="T417" s="183">
        <f>S417*H417</f>
        <v>0</v>
      </c>
      <c r="AR417" s="15" t="s">
        <v>162</v>
      </c>
      <c r="AT417" s="15" t="s">
        <v>352</v>
      </c>
      <c r="AU417" s="15" t="s">
        <v>82</v>
      </c>
      <c r="AY417" s="15" t="s">
        <v>120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5" t="s">
        <v>80</v>
      </c>
      <c r="BK417" s="184">
        <f>ROUND(I417*H417,2)</f>
        <v>0</v>
      </c>
      <c r="BL417" s="15" t="s">
        <v>127</v>
      </c>
      <c r="BM417" s="15" t="s">
        <v>499</v>
      </c>
    </row>
    <row r="418" spans="2:65" s="1" customFormat="1">
      <c r="B418" s="32"/>
      <c r="C418" s="33"/>
      <c r="D418" s="185" t="s">
        <v>129</v>
      </c>
      <c r="E418" s="33"/>
      <c r="F418" s="186" t="s">
        <v>498</v>
      </c>
      <c r="G418" s="33"/>
      <c r="H418" s="33"/>
      <c r="I418" s="101"/>
      <c r="J418" s="33"/>
      <c r="K418" s="33"/>
      <c r="L418" s="36"/>
      <c r="M418" s="187"/>
      <c r="N418" s="58"/>
      <c r="O418" s="58"/>
      <c r="P418" s="58"/>
      <c r="Q418" s="58"/>
      <c r="R418" s="58"/>
      <c r="S418" s="58"/>
      <c r="T418" s="59"/>
      <c r="AT418" s="15" t="s">
        <v>129</v>
      </c>
      <c r="AU418" s="15" t="s">
        <v>82</v>
      </c>
    </row>
    <row r="419" spans="2:65" s="1" customFormat="1" ht="16.5" customHeight="1">
      <c r="B419" s="32"/>
      <c r="C419" s="173" t="s">
        <v>500</v>
      </c>
      <c r="D419" s="173" t="s">
        <v>122</v>
      </c>
      <c r="E419" s="174" t="s">
        <v>501</v>
      </c>
      <c r="F419" s="175" t="s">
        <v>502</v>
      </c>
      <c r="G419" s="176" t="s">
        <v>125</v>
      </c>
      <c r="H419" s="177">
        <v>4</v>
      </c>
      <c r="I419" s="178"/>
      <c r="J419" s="179">
        <f>ROUND(I419*H419,2)</f>
        <v>0</v>
      </c>
      <c r="K419" s="175" t="s">
        <v>126</v>
      </c>
      <c r="L419" s="36"/>
      <c r="M419" s="180" t="s">
        <v>1</v>
      </c>
      <c r="N419" s="181" t="s">
        <v>43</v>
      </c>
      <c r="O419" s="58"/>
      <c r="P419" s="182">
        <f>O419*H419</f>
        <v>0</v>
      </c>
      <c r="Q419" s="182">
        <v>1E-4</v>
      </c>
      <c r="R419" s="182">
        <f>Q419*H419</f>
        <v>4.0000000000000002E-4</v>
      </c>
      <c r="S419" s="182">
        <v>0</v>
      </c>
      <c r="T419" s="183">
        <f>S419*H419</f>
        <v>0</v>
      </c>
      <c r="AR419" s="15" t="s">
        <v>127</v>
      </c>
      <c r="AT419" s="15" t="s">
        <v>122</v>
      </c>
      <c r="AU419" s="15" t="s">
        <v>82</v>
      </c>
      <c r="AY419" s="15" t="s">
        <v>120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5" t="s">
        <v>80</v>
      </c>
      <c r="BK419" s="184">
        <f>ROUND(I419*H419,2)</f>
        <v>0</v>
      </c>
      <c r="BL419" s="15" t="s">
        <v>127</v>
      </c>
      <c r="BM419" s="15" t="s">
        <v>503</v>
      </c>
    </row>
    <row r="420" spans="2:65" s="1" customFormat="1">
      <c r="B420" s="32"/>
      <c r="C420" s="33"/>
      <c r="D420" s="185" t="s">
        <v>129</v>
      </c>
      <c r="E420" s="33"/>
      <c r="F420" s="186" t="s">
        <v>502</v>
      </c>
      <c r="G420" s="33"/>
      <c r="H420" s="33"/>
      <c r="I420" s="101"/>
      <c r="J420" s="33"/>
      <c r="K420" s="33"/>
      <c r="L420" s="36"/>
      <c r="M420" s="187"/>
      <c r="N420" s="58"/>
      <c r="O420" s="58"/>
      <c r="P420" s="58"/>
      <c r="Q420" s="58"/>
      <c r="R420" s="58"/>
      <c r="S420" s="58"/>
      <c r="T420" s="59"/>
      <c r="AT420" s="15" t="s">
        <v>129</v>
      </c>
      <c r="AU420" s="15" t="s">
        <v>82</v>
      </c>
    </row>
    <row r="421" spans="2:65" s="1" customFormat="1" ht="16.5" customHeight="1">
      <c r="B421" s="32"/>
      <c r="C421" s="220" t="s">
        <v>504</v>
      </c>
      <c r="D421" s="220" t="s">
        <v>352</v>
      </c>
      <c r="E421" s="221" t="s">
        <v>505</v>
      </c>
      <c r="F421" s="222" t="s">
        <v>506</v>
      </c>
      <c r="G421" s="223" t="s">
        <v>125</v>
      </c>
      <c r="H421" s="224">
        <v>4</v>
      </c>
      <c r="I421" s="225"/>
      <c r="J421" s="226">
        <f>ROUND(I421*H421,2)</f>
        <v>0</v>
      </c>
      <c r="K421" s="222" t="s">
        <v>1</v>
      </c>
      <c r="L421" s="227"/>
      <c r="M421" s="228" t="s">
        <v>1</v>
      </c>
      <c r="N421" s="229" t="s">
        <v>43</v>
      </c>
      <c r="O421" s="58"/>
      <c r="P421" s="182">
        <f>O421*H421</f>
        <v>0</v>
      </c>
      <c r="Q421" s="182">
        <v>0</v>
      </c>
      <c r="R421" s="182">
        <f>Q421*H421</f>
        <v>0</v>
      </c>
      <c r="S421" s="182">
        <v>0</v>
      </c>
      <c r="T421" s="183">
        <f>S421*H421</f>
        <v>0</v>
      </c>
      <c r="AR421" s="15" t="s">
        <v>162</v>
      </c>
      <c r="AT421" s="15" t="s">
        <v>352</v>
      </c>
      <c r="AU421" s="15" t="s">
        <v>82</v>
      </c>
      <c r="AY421" s="15" t="s">
        <v>120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5" t="s">
        <v>80</v>
      </c>
      <c r="BK421" s="184">
        <f>ROUND(I421*H421,2)</f>
        <v>0</v>
      </c>
      <c r="BL421" s="15" t="s">
        <v>127</v>
      </c>
      <c r="BM421" s="15" t="s">
        <v>507</v>
      </c>
    </row>
    <row r="422" spans="2:65" s="1" customFormat="1">
      <c r="B422" s="32"/>
      <c r="C422" s="33"/>
      <c r="D422" s="185" t="s">
        <v>129</v>
      </c>
      <c r="E422" s="33"/>
      <c r="F422" s="186" t="s">
        <v>506</v>
      </c>
      <c r="G422" s="33"/>
      <c r="H422" s="33"/>
      <c r="I422" s="101"/>
      <c r="J422" s="33"/>
      <c r="K422" s="33"/>
      <c r="L422" s="36"/>
      <c r="M422" s="187"/>
      <c r="N422" s="58"/>
      <c r="O422" s="58"/>
      <c r="P422" s="58"/>
      <c r="Q422" s="58"/>
      <c r="R422" s="58"/>
      <c r="S422" s="58"/>
      <c r="T422" s="59"/>
      <c r="AT422" s="15" t="s">
        <v>129</v>
      </c>
      <c r="AU422" s="15" t="s">
        <v>82</v>
      </c>
    </row>
    <row r="423" spans="2:65" s="1" customFormat="1" ht="16.5" customHeight="1">
      <c r="B423" s="32"/>
      <c r="C423" s="173" t="s">
        <v>508</v>
      </c>
      <c r="D423" s="173" t="s">
        <v>122</v>
      </c>
      <c r="E423" s="174" t="s">
        <v>509</v>
      </c>
      <c r="F423" s="175" t="s">
        <v>510</v>
      </c>
      <c r="G423" s="176" t="s">
        <v>125</v>
      </c>
      <c r="H423" s="177">
        <v>15</v>
      </c>
      <c r="I423" s="178"/>
      <c r="J423" s="179">
        <f>ROUND(I423*H423,2)</f>
        <v>0</v>
      </c>
      <c r="K423" s="175" t="s">
        <v>126</v>
      </c>
      <c r="L423" s="36"/>
      <c r="M423" s="180" t="s">
        <v>1</v>
      </c>
      <c r="N423" s="181" t="s">
        <v>43</v>
      </c>
      <c r="O423" s="58"/>
      <c r="P423" s="182">
        <f>O423*H423</f>
        <v>0</v>
      </c>
      <c r="Q423" s="182">
        <v>2.1167600000000002</v>
      </c>
      <c r="R423" s="182">
        <f>Q423*H423</f>
        <v>31.751400000000004</v>
      </c>
      <c r="S423" s="182">
        <v>0</v>
      </c>
      <c r="T423" s="183">
        <f>S423*H423</f>
        <v>0</v>
      </c>
      <c r="AR423" s="15" t="s">
        <v>127</v>
      </c>
      <c r="AT423" s="15" t="s">
        <v>122</v>
      </c>
      <c r="AU423" s="15" t="s">
        <v>82</v>
      </c>
      <c r="AY423" s="15" t="s">
        <v>120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5" t="s">
        <v>80</v>
      </c>
      <c r="BK423" s="184">
        <f>ROUND(I423*H423,2)</f>
        <v>0</v>
      </c>
      <c r="BL423" s="15" t="s">
        <v>127</v>
      </c>
      <c r="BM423" s="15" t="s">
        <v>511</v>
      </c>
    </row>
    <row r="424" spans="2:65" s="1" customFormat="1" ht="19.2">
      <c r="B424" s="32"/>
      <c r="C424" s="33"/>
      <c r="D424" s="185" t="s">
        <v>129</v>
      </c>
      <c r="E424" s="33"/>
      <c r="F424" s="186" t="s">
        <v>510</v>
      </c>
      <c r="G424" s="33"/>
      <c r="H424" s="33"/>
      <c r="I424" s="101"/>
      <c r="J424" s="33"/>
      <c r="K424" s="33"/>
      <c r="L424" s="36"/>
      <c r="M424" s="187"/>
      <c r="N424" s="58"/>
      <c r="O424" s="58"/>
      <c r="P424" s="58"/>
      <c r="Q424" s="58"/>
      <c r="R424" s="58"/>
      <c r="S424" s="58"/>
      <c r="T424" s="59"/>
      <c r="AT424" s="15" t="s">
        <v>129</v>
      </c>
      <c r="AU424" s="15" t="s">
        <v>82</v>
      </c>
    </row>
    <row r="425" spans="2:65" s="1" customFormat="1" ht="16.5" customHeight="1">
      <c r="B425" s="32"/>
      <c r="C425" s="220" t="s">
        <v>512</v>
      </c>
      <c r="D425" s="220" t="s">
        <v>352</v>
      </c>
      <c r="E425" s="221" t="s">
        <v>513</v>
      </c>
      <c r="F425" s="222" t="s">
        <v>514</v>
      </c>
      <c r="G425" s="223" t="s">
        <v>125</v>
      </c>
      <c r="H425" s="224">
        <v>15</v>
      </c>
      <c r="I425" s="225"/>
      <c r="J425" s="226">
        <f>ROUND(I425*H425,2)</f>
        <v>0</v>
      </c>
      <c r="K425" s="222" t="s">
        <v>126</v>
      </c>
      <c r="L425" s="227"/>
      <c r="M425" s="228" t="s">
        <v>1</v>
      </c>
      <c r="N425" s="229" t="s">
        <v>43</v>
      </c>
      <c r="O425" s="58"/>
      <c r="P425" s="182">
        <f>O425*H425</f>
        <v>0</v>
      </c>
      <c r="Q425" s="182">
        <v>0.58499999999999996</v>
      </c>
      <c r="R425" s="182">
        <f>Q425*H425</f>
        <v>8.7749999999999986</v>
      </c>
      <c r="S425" s="182">
        <v>0</v>
      </c>
      <c r="T425" s="183">
        <f>S425*H425</f>
        <v>0</v>
      </c>
      <c r="AR425" s="15" t="s">
        <v>162</v>
      </c>
      <c r="AT425" s="15" t="s">
        <v>352</v>
      </c>
      <c r="AU425" s="15" t="s">
        <v>82</v>
      </c>
      <c r="AY425" s="15" t="s">
        <v>120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15" t="s">
        <v>80</v>
      </c>
      <c r="BK425" s="184">
        <f>ROUND(I425*H425,2)</f>
        <v>0</v>
      </c>
      <c r="BL425" s="15" t="s">
        <v>127</v>
      </c>
      <c r="BM425" s="15" t="s">
        <v>515</v>
      </c>
    </row>
    <row r="426" spans="2:65" s="1" customFormat="1">
      <c r="B426" s="32"/>
      <c r="C426" s="33"/>
      <c r="D426" s="185" t="s">
        <v>129</v>
      </c>
      <c r="E426" s="33"/>
      <c r="F426" s="186" t="s">
        <v>514</v>
      </c>
      <c r="G426" s="33"/>
      <c r="H426" s="33"/>
      <c r="I426" s="101"/>
      <c r="J426" s="33"/>
      <c r="K426" s="33"/>
      <c r="L426" s="36"/>
      <c r="M426" s="187"/>
      <c r="N426" s="58"/>
      <c r="O426" s="58"/>
      <c r="P426" s="58"/>
      <c r="Q426" s="58"/>
      <c r="R426" s="58"/>
      <c r="S426" s="58"/>
      <c r="T426" s="59"/>
      <c r="AT426" s="15" t="s">
        <v>129</v>
      </c>
      <c r="AU426" s="15" t="s">
        <v>82</v>
      </c>
    </row>
    <row r="427" spans="2:65" s="1" customFormat="1" ht="16.5" customHeight="1">
      <c r="B427" s="32"/>
      <c r="C427" s="220" t="s">
        <v>516</v>
      </c>
      <c r="D427" s="220" t="s">
        <v>352</v>
      </c>
      <c r="E427" s="221" t="s">
        <v>517</v>
      </c>
      <c r="F427" s="222" t="s">
        <v>518</v>
      </c>
      <c r="G427" s="223" t="s">
        <v>125</v>
      </c>
      <c r="H427" s="224">
        <v>8</v>
      </c>
      <c r="I427" s="225"/>
      <c r="J427" s="226">
        <f>ROUND(I427*H427,2)</f>
        <v>0</v>
      </c>
      <c r="K427" s="222" t="s">
        <v>126</v>
      </c>
      <c r="L427" s="227"/>
      <c r="M427" s="228" t="s">
        <v>1</v>
      </c>
      <c r="N427" s="229" t="s">
        <v>43</v>
      </c>
      <c r="O427" s="58"/>
      <c r="P427" s="182">
        <f>O427*H427</f>
        <v>0</v>
      </c>
      <c r="Q427" s="182">
        <v>0.26200000000000001</v>
      </c>
      <c r="R427" s="182">
        <f>Q427*H427</f>
        <v>2.0960000000000001</v>
      </c>
      <c r="S427" s="182">
        <v>0</v>
      </c>
      <c r="T427" s="183">
        <f>S427*H427</f>
        <v>0</v>
      </c>
      <c r="AR427" s="15" t="s">
        <v>162</v>
      </c>
      <c r="AT427" s="15" t="s">
        <v>352</v>
      </c>
      <c r="AU427" s="15" t="s">
        <v>82</v>
      </c>
      <c r="AY427" s="15" t="s">
        <v>120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5" t="s">
        <v>80</v>
      </c>
      <c r="BK427" s="184">
        <f>ROUND(I427*H427,2)</f>
        <v>0</v>
      </c>
      <c r="BL427" s="15" t="s">
        <v>127</v>
      </c>
      <c r="BM427" s="15" t="s">
        <v>519</v>
      </c>
    </row>
    <row r="428" spans="2:65" s="1" customFormat="1">
      <c r="B428" s="32"/>
      <c r="C428" s="33"/>
      <c r="D428" s="185" t="s">
        <v>129</v>
      </c>
      <c r="E428" s="33"/>
      <c r="F428" s="186" t="s">
        <v>518</v>
      </c>
      <c r="G428" s="33"/>
      <c r="H428" s="33"/>
      <c r="I428" s="101"/>
      <c r="J428" s="33"/>
      <c r="K428" s="33"/>
      <c r="L428" s="36"/>
      <c r="M428" s="187"/>
      <c r="N428" s="58"/>
      <c r="O428" s="58"/>
      <c r="P428" s="58"/>
      <c r="Q428" s="58"/>
      <c r="R428" s="58"/>
      <c r="S428" s="58"/>
      <c r="T428" s="59"/>
      <c r="AT428" s="15" t="s">
        <v>129</v>
      </c>
      <c r="AU428" s="15" t="s">
        <v>82</v>
      </c>
    </row>
    <row r="429" spans="2:65" s="1" customFormat="1" ht="16.5" customHeight="1">
      <c r="B429" s="32"/>
      <c r="C429" s="220" t="s">
        <v>520</v>
      </c>
      <c r="D429" s="220" t="s">
        <v>352</v>
      </c>
      <c r="E429" s="221" t="s">
        <v>521</v>
      </c>
      <c r="F429" s="222" t="s">
        <v>522</v>
      </c>
      <c r="G429" s="223" t="s">
        <v>125</v>
      </c>
      <c r="H429" s="224">
        <v>11</v>
      </c>
      <c r="I429" s="225"/>
      <c r="J429" s="226">
        <f>ROUND(I429*H429,2)</f>
        <v>0</v>
      </c>
      <c r="K429" s="222" t="s">
        <v>126</v>
      </c>
      <c r="L429" s="227"/>
      <c r="M429" s="228" t="s">
        <v>1</v>
      </c>
      <c r="N429" s="229" t="s">
        <v>43</v>
      </c>
      <c r="O429" s="58"/>
      <c r="P429" s="182">
        <f>O429*H429</f>
        <v>0</v>
      </c>
      <c r="Q429" s="182">
        <v>0.52600000000000002</v>
      </c>
      <c r="R429" s="182">
        <f>Q429*H429</f>
        <v>5.7860000000000005</v>
      </c>
      <c r="S429" s="182">
        <v>0</v>
      </c>
      <c r="T429" s="183">
        <f>S429*H429</f>
        <v>0</v>
      </c>
      <c r="AR429" s="15" t="s">
        <v>162</v>
      </c>
      <c r="AT429" s="15" t="s">
        <v>352</v>
      </c>
      <c r="AU429" s="15" t="s">
        <v>82</v>
      </c>
      <c r="AY429" s="15" t="s">
        <v>120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5" t="s">
        <v>80</v>
      </c>
      <c r="BK429" s="184">
        <f>ROUND(I429*H429,2)</f>
        <v>0</v>
      </c>
      <c r="BL429" s="15" t="s">
        <v>127</v>
      </c>
      <c r="BM429" s="15" t="s">
        <v>523</v>
      </c>
    </row>
    <row r="430" spans="2:65" s="1" customFormat="1">
      <c r="B430" s="32"/>
      <c r="C430" s="33"/>
      <c r="D430" s="185" t="s">
        <v>129</v>
      </c>
      <c r="E430" s="33"/>
      <c r="F430" s="186" t="s">
        <v>522</v>
      </c>
      <c r="G430" s="33"/>
      <c r="H430" s="33"/>
      <c r="I430" s="101"/>
      <c r="J430" s="33"/>
      <c r="K430" s="33"/>
      <c r="L430" s="36"/>
      <c r="M430" s="187"/>
      <c r="N430" s="58"/>
      <c r="O430" s="58"/>
      <c r="P430" s="58"/>
      <c r="Q430" s="58"/>
      <c r="R430" s="58"/>
      <c r="S430" s="58"/>
      <c r="T430" s="59"/>
      <c r="AT430" s="15" t="s">
        <v>129</v>
      </c>
      <c r="AU430" s="15" t="s">
        <v>82</v>
      </c>
    </row>
    <row r="431" spans="2:65" s="1" customFormat="1" ht="16.5" customHeight="1">
      <c r="B431" s="32"/>
      <c r="C431" s="220" t="s">
        <v>524</v>
      </c>
      <c r="D431" s="220" t="s">
        <v>352</v>
      </c>
      <c r="E431" s="221" t="s">
        <v>525</v>
      </c>
      <c r="F431" s="222" t="s">
        <v>526</v>
      </c>
      <c r="G431" s="223" t="s">
        <v>125</v>
      </c>
      <c r="H431" s="224">
        <v>7</v>
      </c>
      <c r="I431" s="225"/>
      <c r="J431" s="226">
        <f>ROUND(I431*H431,2)</f>
        <v>0</v>
      </c>
      <c r="K431" s="222" t="s">
        <v>126</v>
      </c>
      <c r="L431" s="227"/>
      <c r="M431" s="228" t="s">
        <v>1</v>
      </c>
      <c r="N431" s="229" t="s">
        <v>43</v>
      </c>
      <c r="O431" s="58"/>
      <c r="P431" s="182">
        <f>O431*H431</f>
        <v>0</v>
      </c>
      <c r="Q431" s="182">
        <v>1.054</v>
      </c>
      <c r="R431" s="182">
        <f>Q431*H431</f>
        <v>7.3780000000000001</v>
      </c>
      <c r="S431" s="182">
        <v>0</v>
      </c>
      <c r="T431" s="183">
        <f>S431*H431</f>
        <v>0</v>
      </c>
      <c r="AR431" s="15" t="s">
        <v>162</v>
      </c>
      <c r="AT431" s="15" t="s">
        <v>352</v>
      </c>
      <c r="AU431" s="15" t="s">
        <v>82</v>
      </c>
      <c r="AY431" s="15" t="s">
        <v>120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5" t="s">
        <v>80</v>
      </c>
      <c r="BK431" s="184">
        <f>ROUND(I431*H431,2)</f>
        <v>0</v>
      </c>
      <c r="BL431" s="15" t="s">
        <v>127</v>
      </c>
      <c r="BM431" s="15" t="s">
        <v>527</v>
      </c>
    </row>
    <row r="432" spans="2:65" s="1" customFormat="1">
      <c r="B432" s="32"/>
      <c r="C432" s="33"/>
      <c r="D432" s="185" t="s">
        <v>129</v>
      </c>
      <c r="E432" s="33"/>
      <c r="F432" s="186" t="s">
        <v>526</v>
      </c>
      <c r="G432" s="33"/>
      <c r="H432" s="33"/>
      <c r="I432" s="101"/>
      <c r="J432" s="33"/>
      <c r="K432" s="33"/>
      <c r="L432" s="36"/>
      <c r="M432" s="187"/>
      <c r="N432" s="58"/>
      <c r="O432" s="58"/>
      <c r="P432" s="58"/>
      <c r="Q432" s="58"/>
      <c r="R432" s="58"/>
      <c r="S432" s="58"/>
      <c r="T432" s="59"/>
      <c r="AT432" s="15" t="s">
        <v>129</v>
      </c>
      <c r="AU432" s="15" t="s">
        <v>82</v>
      </c>
    </row>
    <row r="433" spans="2:65" s="1" customFormat="1" ht="16.5" customHeight="1">
      <c r="B433" s="32"/>
      <c r="C433" s="220" t="s">
        <v>528</v>
      </c>
      <c r="D433" s="220" t="s">
        <v>352</v>
      </c>
      <c r="E433" s="221" t="s">
        <v>529</v>
      </c>
      <c r="F433" s="222" t="s">
        <v>530</v>
      </c>
      <c r="G433" s="223" t="s">
        <v>125</v>
      </c>
      <c r="H433" s="224">
        <v>15</v>
      </c>
      <c r="I433" s="225"/>
      <c r="J433" s="226">
        <f>ROUND(I433*H433,2)</f>
        <v>0</v>
      </c>
      <c r="K433" s="222" t="s">
        <v>126</v>
      </c>
      <c r="L433" s="227"/>
      <c r="M433" s="228" t="s">
        <v>1</v>
      </c>
      <c r="N433" s="229" t="s">
        <v>43</v>
      </c>
      <c r="O433" s="58"/>
      <c r="P433" s="182">
        <f>O433*H433</f>
        <v>0</v>
      </c>
      <c r="Q433" s="182">
        <v>1.6140000000000001</v>
      </c>
      <c r="R433" s="182">
        <f>Q433*H433</f>
        <v>24.21</v>
      </c>
      <c r="S433" s="182">
        <v>0</v>
      </c>
      <c r="T433" s="183">
        <f>S433*H433</f>
        <v>0</v>
      </c>
      <c r="AR433" s="15" t="s">
        <v>162</v>
      </c>
      <c r="AT433" s="15" t="s">
        <v>352</v>
      </c>
      <c r="AU433" s="15" t="s">
        <v>82</v>
      </c>
      <c r="AY433" s="15" t="s">
        <v>120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5" t="s">
        <v>80</v>
      </c>
      <c r="BK433" s="184">
        <f>ROUND(I433*H433,2)</f>
        <v>0</v>
      </c>
      <c r="BL433" s="15" t="s">
        <v>127</v>
      </c>
      <c r="BM433" s="15" t="s">
        <v>531</v>
      </c>
    </row>
    <row r="434" spans="2:65" s="1" customFormat="1">
      <c r="B434" s="32"/>
      <c r="C434" s="33"/>
      <c r="D434" s="185" t="s">
        <v>129</v>
      </c>
      <c r="E434" s="33"/>
      <c r="F434" s="186" t="s">
        <v>530</v>
      </c>
      <c r="G434" s="33"/>
      <c r="H434" s="33"/>
      <c r="I434" s="101"/>
      <c r="J434" s="33"/>
      <c r="K434" s="33"/>
      <c r="L434" s="36"/>
      <c r="M434" s="187"/>
      <c r="N434" s="58"/>
      <c r="O434" s="58"/>
      <c r="P434" s="58"/>
      <c r="Q434" s="58"/>
      <c r="R434" s="58"/>
      <c r="S434" s="58"/>
      <c r="T434" s="59"/>
      <c r="AT434" s="15" t="s">
        <v>129</v>
      </c>
      <c r="AU434" s="15" t="s">
        <v>82</v>
      </c>
    </row>
    <row r="435" spans="2:65" s="1" customFormat="1" ht="16.5" customHeight="1">
      <c r="B435" s="32"/>
      <c r="C435" s="173" t="s">
        <v>532</v>
      </c>
      <c r="D435" s="173" t="s">
        <v>122</v>
      </c>
      <c r="E435" s="174" t="s">
        <v>533</v>
      </c>
      <c r="F435" s="175" t="s">
        <v>534</v>
      </c>
      <c r="G435" s="176" t="s">
        <v>125</v>
      </c>
      <c r="H435" s="177">
        <v>9</v>
      </c>
      <c r="I435" s="178"/>
      <c r="J435" s="179">
        <f>ROUND(I435*H435,2)</f>
        <v>0</v>
      </c>
      <c r="K435" s="175" t="s">
        <v>126</v>
      </c>
      <c r="L435" s="36"/>
      <c r="M435" s="180" t="s">
        <v>1</v>
      </c>
      <c r="N435" s="181" t="s">
        <v>43</v>
      </c>
      <c r="O435" s="58"/>
      <c r="P435" s="182">
        <f>O435*H435</f>
        <v>0</v>
      </c>
      <c r="Q435" s="182">
        <v>0.14494000000000001</v>
      </c>
      <c r="R435" s="182">
        <f>Q435*H435</f>
        <v>1.3044600000000002</v>
      </c>
      <c r="S435" s="182">
        <v>0</v>
      </c>
      <c r="T435" s="183">
        <f>S435*H435</f>
        <v>0</v>
      </c>
      <c r="AR435" s="15" t="s">
        <v>127</v>
      </c>
      <c r="AT435" s="15" t="s">
        <v>122</v>
      </c>
      <c r="AU435" s="15" t="s">
        <v>82</v>
      </c>
      <c r="AY435" s="15" t="s">
        <v>120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5" t="s">
        <v>80</v>
      </c>
      <c r="BK435" s="184">
        <f>ROUND(I435*H435,2)</f>
        <v>0</v>
      </c>
      <c r="BL435" s="15" t="s">
        <v>127</v>
      </c>
      <c r="BM435" s="15" t="s">
        <v>535</v>
      </c>
    </row>
    <row r="436" spans="2:65" s="1" customFormat="1">
      <c r="B436" s="32"/>
      <c r="C436" s="33"/>
      <c r="D436" s="185" t="s">
        <v>129</v>
      </c>
      <c r="E436" s="33"/>
      <c r="F436" s="186" t="s">
        <v>534</v>
      </c>
      <c r="G436" s="33"/>
      <c r="H436" s="33"/>
      <c r="I436" s="101"/>
      <c r="J436" s="33"/>
      <c r="K436" s="33"/>
      <c r="L436" s="36"/>
      <c r="M436" s="187"/>
      <c r="N436" s="58"/>
      <c r="O436" s="58"/>
      <c r="P436" s="58"/>
      <c r="Q436" s="58"/>
      <c r="R436" s="58"/>
      <c r="S436" s="58"/>
      <c r="T436" s="59"/>
      <c r="AT436" s="15" t="s">
        <v>129</v>
      </c>
      <c r="AU436" s="15" t="s">
        <v>82</v>
      </c>
    </row>
    <row r="437" spans="2:65" s="1" customFormat="1" ht="16.5" customHeight="1">
      <c r="B437" s="32"/>
      <c r="C437" s="220" t="s">
        <v>536</v>
      </c>
      <c r="D437" s="220" t="s">
        <v>352</v>
      </c>
      <c r="E437" s="221" t="s">
        <v>537</v>
      </c>
      <c r="F437" s="222" t="s">
        <v>538</v>
      </c>
      <c r="G437" s="223" t="s">
        <v>125</v>
      </c>
      <c r="H437" s="224">
        <v>9</v>
      </c>
      <c r="I437" s="225"/>
      <c r="J437" s="226">
        <f>ROUND(I437*H437,2)</f>
        <v>0</v>
      </c>
      <c r="K437" s="222" t="s">
        <v>126</v>
      </c>
      <c r="L437" s="227"/>
      <c r="M437" s="228" t="s">
        <v>1</v>
      </c>
      <c r="N437" s="229" t="s">
        <v>43</v>
      </c>
      <c r="O437" s="58"/>
      <c r="P437" s="182">
        <f>O437*H437</f>
        <v>0</v>
      </c>
      <c r="Q437" s="182">
        <v>1.0710000000000001E-2</v>
      </c>
      <c r="R437" s="182">
        <f>Q437*H437</f>
        <v>9.6390000000000003E-2</v>
      </c>
      <c r="S437" s="182">
        <v>0</v>
      </c>
      <c r="T437" s="183">
        <f>S437*H437</f>
        <v>0</v>
      </c>
      <c r="AR437" s="15" t="s">
        <v>162</v>
      </c>
      <c r="AT437" s="15" t="s">
        <v>352</v>
      </c>
      <c r="AU437" s="15" t="s">
        <v>82</v>
      </c>
      <c r="AY437" s="15" t="s">
        <v>120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5" t="s">
        <v>80</v>
      </c>
      <c r="BK437" s="184">
        <f>ROUND(I437*H437,2)</f>
        <v>0</v>
      </c>
      <c r="BL437" s="15" t="s">
        <v>127</v>
      </c>
      <c r="BM437" s="15" t="s">
        <v>539</v>
      </c>
    </row>
    <row r="438" spans="2:65" s="1" customFormat="1">
      <c r="B438" s="32"/>
      <c r="C438" s="33"/>
      <c r="D438" s="185" t="s">
        <v>129</v>
      </c>
      <c r="E438" s="33"/>
      <c r="F438" s="186" t="s">
        <v>538</v>
      </c>
      <c r="G438" s="33"/>
      <c r="H438" s="33"/>
      <c r="I438" s="101"/>
      <c r="J438" s="33"/>
      <c r="K438" s="33"/>
      <c r="L438" s="36"/>
      <c r="M438" s="187"/>
      <c r="N438" s="58"/>
      <c r="O438" s="58"/>
      <c r="P438" s="58"/>
      <c r="Q438" s="58"/>
      <c r="R438" s="58"/>
      <c r="S438" s="58"/>
      <c r="T438" s="59"/>
      <c r="AT438" s="15" t="s">
        <v>129</v>
      </c>
      <c r="AU438" s="15" t="s">
        <v>82</v>
      </c>
    </row>
    <row r="439" spans="2:65" s="1" customFormat="1" ht="16.5" customHeight="1">
      <c r="B439" s="32"/>
      <c r="C439" s="173" t="s">
        <v>540</v>
      </c>
      <c r="D439" s="173" t="s">
        <v>122</v>
      </c>
      <c r="E439" s="174" t="s">
        <v>541</v>
      </c>
      <c r="F439" s="175" t="s">
        <v>542</v>
      </c>
      <c r="G439" s="176" t="s">
        <v>543</v>
      </c>
      <c r="H439" s="177">
        <v>1</v>
      </c>
      <c r="I439" s="178"/>
      <c r="J439" s="179">
        <f>ROUND(I439*H439,2)</f>
        <v>0</v>
      </c>
      <c r="K439" s="175" t="s">
        <v>1</v>
      </c>
      <c r="L439" s="36"/>
      <c r="M439" s="180" t="s">
        <v>1</v>
      </c>
      <c r="N439" s="181" t="s">
        <v>43</v>
      </c>
      <c r="O439" s="58"/>
      <c r="P439" s="182">
        <f>O439*H439</f>
        <v>0</v>
      </c>
      <c r="Q439" s="182">
        <v>0</v>
      </c>
      <c r="R439" s="182">
        <f>Q439*H439</f>
        <v>0</v>
      </c>
      <c r="S439" s="182">
        <v>0</v>
      </c>
      <c r="T439" s="183">
        <f>S439*H439</f>
        <v>0</v>
      </c>
      <c r="AR439" s="15" t="s">
        <v>127</v>
      </c>
      <c r="AT439" s="15" t="s">
        <v>122</v>
      </c>
      <c r="AU439" s="15" t="s">
        <v>82</v>
      </c>
      <c r="AY439" s="15" t="s">
        <v>120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5" t="s">
        <v>80</v>
      </c>
      <c r="BK439" s="184">
        <f>ROUND(I439*H439,2)</f>
        <v>0</v>
      </c>
      <c r="BL439" s="15" t="s">
        <v>127</v>
      </c>
      <c r="BM439" s="15" t="s">
        <v>544</v>
      </c>
    </row>
    <row r="440" spans="2:65" s="1" customFormat="1" ht="19.2">
      <c r="B440" s="32"/>
      <c r="C440" s="33"/>
      <c r="D440" s="185" t="s">
        <v>129</v>
      </c>
      <c r="E440" s="33"/>
      <c r="F440" s="186" t="s">
        <v>542</v>
      </c>
      <c r="G440" s="33"/>
      <c r="H440" s="33"/>
      <c r="I440" s="101"/>
      <c r="J440" s="33"/>
      <c r="K440" s="33"/>
      <c r="L440" s="36"/>
      <c r="M440" s="187"/>
      <c r="N440" s="58"/>
      <c r="O440" s="58"/>
      <c r="P440" s="58"/>
      <c r="Q440" s="58"/>
      <c r="R440" s="58"/>
      <c r="S440" s="58"/>
      <c r="T440" s="59"/>
      <c r="AT440" s="15" t="s">
        <v>129</v>
      </c>
      <c r="AU440" s="15" t="s">
        <v>82</v>
      </c>
    </row>
    <row r="441" spans="2:65" s="1" customFormat="1" ht="16.5" customHeight="1">
      <c r="B441" s="32"/>
      <c r="C441" s="173" t="s">
        <v>189</v>
      </c>
      <c r="D441" s="173" t="s">
        <v>122</v>
      </c>
      <c r="E441" s="174" t="s">
        <v>545</v>
      </c>
      <c r="F441" s="175" t="s">
        <v>546</v>
      </c>
      <c r="G441" s="176" t="s">
        <v>543</v>
      </c>
      <c r="H441" s="177">
        <v>1</v>
      </c>
      <c r="I441" s="178"/>
      <c r="J441" s="179">
        <f>ROUND(I441*H441,2)</f>
        <v>0</v>
      </c>
      <c r="K441" s="175" t="s">
        <v>1</v>
      </c>
      <c r="L441" s="36"/>
      <c r="M441" s="180" t="s">
        <v>1</v>
      </c>
      <c r="N441" s="181" t="s">
        <v>43</v>
      </c>
      <c r="O441" s="58"/>
      <c r="P441" s="182">
        <f>O441*H441</f>
        <v>0</v>
      </c>
      <c r="Q441" s="182">
        <v>0</v>
      </c>
      <c r="R441" s="182">
        <f>Q441*H441</f>
        <v>0</v>
      </c>
      <c r="S441" s="182">
        <v>0</v>
      </c>
      <c r="T441" s="183">
        <f>S441*H441</f>
        <v>0</v>
      </c>
      <c r="AR441" s="15" t="s">
        <v>127</v>
      </c>
      <c r="AT441" s="15" t="s">
        <v>122</v>
      </c>
      <c r="AU441" s="15" t="s">
        <v>82</v>
      </c>
      <c r="AY441" s="15" t="s">
        <v>120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5" t="s">
        <v>80</v>
      </c>
      <c r="BK441" s="184">
        <f>ROUND(I441*H441,2)</f>
        <v>0</v>
      </c>
      <c r="BL441" s="15" t="s">
        <v>127</v>
      </c>
      <c r="BM441" s="15" t="s">
        <v>547</v>
      </c>
    </row>
    <row r="442" spans="2:65" s="1" customFormat="1">
      <c r="B442" s="32"/>
      <c r="C442" s="33"/>
      <c r="D442" s="185" t="s">
        <v>129</v>
      </c>
      <c r="E442" s="33"/>
      <c r="F442" s="186" t="s">
        <v>546</v>
      </c>
      <c r="G442" s="33"/>
      <c r="H442" s="33"/>
      <c r="I442" s="101"/>
      <c r="J442" s="33"/>
      <c r="K442" s="33"/>
      <c r="L442" s="36"/>
      <c r="M442" s="187"/>
      <c r="N442" s="58"/>
      <c r="O442" s="58"/>
      <c r="P442" s="58"/>
      <c r="Q442" s="58"/>
      <c r="R442" s="58"/>
      <c r="S442" s="58"/>
      <c r="T442" s="59"/>
      <c r="AT442" s="15" t="s">
        <v>129</v>
      </c>
      <c r="AU442" s="15" t="s">
        <v>82</v>
      </c>
    </row>
    <row r="443" spans="2:65" s="1" customFormat="1" ht="16.5" customHeight="1">
      <c r="B443" s="32"/>
      <c r="C443" s="173" t="s">
        <v>548</v>
      </c>
      <c r="D443" s="173" t="s">
        <v>122</v>
      </c>
      <c r="E443" s="174" t="s">
        <v>549</v>
      </c>
      <c r="F443" s="175" t="s">
        <v>550</v>
      </c>
      <c r="G443" s="176" t="s">
        <v>125</v>
      </c>
      <c r="H443" s="177">
        <v>15</v>
      </c>
      <c r="I443" s="178"/>
      <c r="J443" s="179">
        <f>ROUND(I443*H443,2)</f>
        <v>0</v>
      </c>
      <c r="K443" s="175" t="s">
        <v>126</v>
      </c>
      <c r="L443" s="36"/>
      <c r="M443" s="180" t="s">
        <v>1</v>
      </c>
      <c r="N443" s="181" t="s">
        <v>43</v>
      </c>
      <c r="O443" s="58"/>
      <c r="P443" s="182">
        <f>O443*H443</f>
        <v>0</v>
      </c>
      <c r="Q443" s="182">
        <v>0.21734000000000001</v>
      </c>
      <c r="R443" s="182">
        <f>Q443*H443</f>
        <v>3.2601</v>
      </c>
      <c r="S443" s="182">
        <v>0</v>
      </c>
      <c r="T443" s="183">
        <f>S443*H443</f>
        <v>0</v>
      </c>
      <c r="AR443" s="15" t="s">
        <v>127</v>
      </c>
      <c r="AT443" s="15" t="s">
        <v>122</v>
      </c>
      <c r="AU443" s="15" t="s">
        <v>82</v>
      </c>
      <c r="AY443" s="15" t="s">
        <v>120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5" t="s">
        <v>80</v>
      </c>
      <c r="BK443" s="184">
        <f>ROUND(I443*H443,2)</f>
        <v>0</v>
      </c>
      <c r="BL443" s="15" t="s">
        <v>127</v>
      </c>
      <c r="BM443" s="15" t="s">
        <v>551</v>
      </c>
    </row>
    <row r="444" spans="2:65" s="1" customFormat="1" ht="19.2">
      <c r="B444" s="32"/>
      <c r="C444" s="33"/>
      <c r="D444" s="185" t="s">
        <v>129</v>
      </c>
      <c r="E444" s="33"/>
      <c r="F444" s="186" t="s">
        <v>550</v>
      </c>
      <c r="G444" s="33"/>
      <c r="H444" s="33"/>
      <c r="I444" s="101"/>
      <c r="J444" s="33"/>
      <c r="K444" s="33"/>
      <c r="L444" s="36"/>
      <c r="M444" s="187"/>
      <c r="N444" s="58"/>
      <c r="O444" s="58"/>
      <c r="P444" s="58"/>
      <c r="Q444" s="58"/>
      <c r="R444" s="58"/>
      <c r="S444" s="58"/>
      <c r="T444" s="59"/>
      <c r="AT444" s="15" t="s">
        <v>129</v>
      </c>
      <c r="AU444" s="15" t="s">
        <v>82</v>
      </c>
    </row>
    <row r="445" spans="2:65" s="1" customFormat="1" ht="16.5" customHeight="1">
      <c r="B445" s="32"/>
      <c r="C445" s="220" t="s">
        <v>552</v>
      </c>
      <c r="D445" s="220" t="s">
        <v>352</v>
      </c>
      <c r="E445" s="221" t="s">
        <v>553</v>
      </c>
      <c r="F445" s="222" t="s">
        <v>554</v>
      </c>
      <c r="G445" s="223" t="s">
        <v>125</v>
      </c>
      <c r="H445" s="224">
        <v>15</v>
      </c>
      <c r="I445" s="225"/>
      <c r="J445" s="226">
        <f>ROUND(I445*H445,2)</f>
        <v>0</v>
      </c>
      <c r="K445" s="222" t="s">
        <v>126</v>
      </c>
      <c r="L445" s="227"/>
      <c r="M445" s="228" t="s">
        <v>1</v>
      </c>
      <c r="N445" s="229" t="s">
        <v>43</v>
      </c>
      <c r="O445" s="58"/>
      <c r="P445" s="182">
        <f>O445*H445</f>
        <v>0</v>
      </c>
      <c r="Q445" s="182">
        <v>0.19600000000000001</v>
      </c>
      <c r="R445" s="182">
        <f>Q445*H445</f>
        <v>2.94</v>
      </c>
      <c r="S445" s="182">
        <v>0</v>
      </c>
      <c r="T445" s="183">
        <f>S445*H445</f>
        <v>0</v>
      </c>
      <c r="AR445" s="15" t="s">
        <v>162</v>
      </c>
      <c r="AT445" s="15" t="s">
        <v>352</v>
      </c>
      <c r="AU445" s="15" t="s">
        <v>82</v>
      </c>
      <c r="AY445" s="15" t="s">
        <v>120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5" t="s">
        <v>80</v>
      </c>
      <c r="BK445" s="184">
        <f>ROUND(I445*H445,2)</f>
        <v>0</v>
      </c>
      <c r="BL445" s="15" t="s">
        <v>127</v>
      </c>
      <c r="BM445" s="15" t="s">
        <v>555</v>
      </c>
    </row>
    <row r="446" spans="2:65" s="1" customFormat="1">
      <c r="B446" s="32"/>
      <c r="C446" s="33"/>
      <c r="D446" s="185" t="s">
        <v>129</v>
      </c>
      <c r="E446" s="33"/>
      <c r="F446" s="186" t="s">
        <v>554</v>
      </c>
      <c r="G446" s="33"/>
      <c r="H446" s="33"/>
      <c r="I446" s="101"/>
      <c r="J446" s="33"/>
      <c r="K446" s="33"/>
      <c r="L446" s="36"/>
      <c r="M446" s="187"/>
      <c r="N446" s="58"/>
      <c r="O446" s="58"/>
      <c r="P446" s="58"/>
      <c r="Q446" s="58"/>
      <c r="R446" s="58"/>
      <c r="S446" s="58"/>
      <c r="T446" s="59"/>
      <c r="AT446" s="15" t="s">
        <v>129</v>
      </c>
      <c r="AU446" s="15" t="s">
        <v>82</v>
      </c>
    </row>
    <row r="447" spans="2:65" s="1" customFormat="1" ht="16.5" customHeight="1">
      <c r="B447" s="32"/>
      <c r="C447" s="173" t="s">
        <v>556</v>
      </c>
      <c r="D447" s="173" t="s">
        <v>122</v>
      </c>
      <c r="E447" s="174" t="s">
        <v>557</v>
      </c>
      <c r="F447" s="175" t="s">
        <v>558</v>
      </c>
      <c r="G447" s="176" t="s">
        <v>125</v>
      </c>
      <c r="H447" s="177">
        <v>9</v>
      </c>
      <c r="I447" s="178"/>
      <c r="J447" s="179">
        <f>ROUND(I447*H447,2)</f>
        <v>0</v>
      </c>
      <c r="K447" s="175" t="s">
        <v>126</v>
      </c>
      <c r="L447" s="36"/>
      <c r="M447" s="180" t="s">
        <v>1</v>
      </c>
      <c r="N447" s="181" t="s">
        <v>43</v>
      </c>
      <c r="O447" s="58"/>
      <c r="P447" s="182">
        <f>O447*H447</f>
        <v>0</v>
      </c>
      <c r="Q447" s="182">
        <v>0.21734000000000001</v>
      </c>
      <c r="R447" s="182">
        <f>Q447*H447</f>
        <v>1.9560600000000001</v>
      </c>
      <c r="S447" s="182">
        <v>0</v>
      </c>
      <c r="T447" s="183">
        <f>S447*H447</f>
        <v>0</v>
      </c>
      <c r="AR447" s="15" t="s">
        <v>127</v>
      </c>
      <c r="AT447" s="15" t="s">
        <v>122</v>
      </c>
      <c r="AU447" s="15" t="s">
        <v>82</v>
      </c>
      <c r="AY447" s="15" t="s">
        <v>120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5" t="s">
        <v>80</v>
      </c>
      <c r="BK447" s="184">
        <f>ROUND(I447*H447,2)</f>
        <v>0</v>
      </c>
      <c r="BL447" s="15" t="s">
        <v>127</v>
      </c>
      <c r="BM447" s="15" t="s">
        <v>559</v>
      </c>
    </row>
    <row r="448" spans="2:65" s="1" customFormat="1">
      <c r="B448" s="32"/>
      <c r="C448" s="33"/>
      <c r="D448" s="185" t="s">
        <v>129</v>
      </c>
      <c r="E448" s="33"/>
      <c r="F448" s="186" t="s">
        <v>558</v>
      </c>
      <c r="G448" s="33"/>
      <c r="H448" s="33"/>
      <c r="I448" s="101"/>
      <c r="J448" s="33"/>
      <c r="K448" s="33"/>
      <c r="L448" s="36"/>
      <c r="M448" s="187"/>
      <c r="N448" s="58"/>
      <c r="O448" s="58"/>
      <c r="P448" s="58"/>
      <c r="Q448" s="58"/>
      <c r="R448" s="58"/>
      <c r="S448" s="58"/>
      <c r="T448" s="59"/>
      <c r="AT448" s="15" t="s">
        <v>129</v>
      </c>
      <c r="AU448" s="15" t="s">
        <v>82</v>
      </c>
    </row>
    <row r="449" spans="2:65" s="1" customFormat="1" ht="16.5" customHeight="1">
      <c r="B449" s="32"/>
      <c r="C449" s="220" t="s">
        <v>560</v>
      </c>
      <c r="D449" s="220" t="s">
        <v>352</v>
      </c>
      <c r="E449" s="221" t="s">
        <v>561</v>
      </c>
      <c r="F449" s="222" t="s">
        <v>562</v>
      </c>
      <c r="G449" s="223" t="s">
        <v>125</v>
      </c>
      <c r="H449" s="224">
        <v>9</v>
      </c>
      <c r="I449" s="225"/>
      <c r="J449" s="226">
        <f>ROUND(I449*H449,2)</f>
        <v>0</v>
      </c>
      <c r="K449" s="222" t="s">
        <v>1</v>
      </c>
      <c r="L449" s="227"/>
      <c r="M449" s="228" t="s">
        <v>1</v>
      </c>
      <c r="N449" s="229" t="s">
        <v>43</v>
      </c>
      <c r="O449" s="58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AR449" s="15" t="s">
        <v>162</v>
      </c>
      <c r="AT449" s="15" t="s">
        <v>352</v>
      </c>
      <c r="AU449" s="15" t="s">
        <v>82</v>
      </c>
      <c r="AY449" s="15" t="s">
        <v>120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5" t="s">
        <v>80</v>
      </c>
      <c r="BK449" s="184">
        <f>ROUND(I449*H449,2)</f>
        <v>0</v>
      </c>
      <c r="BL449" s="15" t="s">
        <v>127</v>
      </c>
      <c r="BM449" s="15" t="s">
        <v>563</v>
      </c>
    </row>
    <row r="450" spans="2:65" s="1" customFormat="1">
      <c r="B450" s="32"/>
      <c r="C450" s="33"/>
      <c r="D450" s="185" t="s">
        <v>129</v>
      </c>
      <c r="E450" s="33"/>
      <c r="F450" s="186" t="s">
        <v>562</v>
      </c>
      <c r="G450" s="33"/>
      <c r="H450" s="33"/>
      <c r="I450" s="101"/>
      <c r="J450" s="33"/>
      <c r="K450" s="33"/>
      <c r="L450" s="36"/>
      <c r="M450" s="187"/>
      <c r="N450" s="58"/>
      <c r="O450" s="58"/>
      <c r="P450" s="58"/>
      <c r="Q450" s="58"/>
      <c r="R450" s="58"/>
      <c r="S450" s="58"/>
      <c r="T450" s="59"/>
      <c r="AT450" s="15" t="s">
        <v>129</v>
      </c>
      <c r="AU450" s="15" t="s">
        <v>82</v>
      </c>
    </row>
    <row r="451" spans="2:65" s="1" customFormat="1" ht="16.5" customHeight="1">
      <c r="B451" s="32"/>
      <c r="C451" s="173" t="s">
        <v>564</v>
      </c>
      <c r="D451" s="173" t="s">
        <v>122</v>
      </c>
      <c r="E451" s="174" t="s">
        <v>565</v>
      </c>
      <c r="F451" s="175" t="s">
        <v>566</v>
      </c>
      <c r="G451" s="176" t="s">
        <v>543</v>
      </c>
      <c r="H451" s="177">
        <v>1</v>
      </c>
      <c r="I451" s="178"/>
      <c r="J451" s="179">
        <f>ROUND(I451*H451,2)</f>
        <v>0</v>
      </c>
      <c r="K451" s="175" t="s">
        <v>1</v>
      </c>
      <c r="L451" s="36"/>
      <c r="M451" s="180" t="s">
        <v>1</v>
      </c>
      <c r="N451" s="181" t="s">
        <v>43</v>
      </c>
      <c r="O451" s="58"/>
      <c r="P451" s="182">
        <f>O451*H451</f>
        <v>0</v>
      </c>
      <c r="Q451" s="182">
        <v>0</v>
      </c>
      <c r="R451" s="182">
        <f>Q451*H451</f>
        <v>0</v>
      </c>
      <c r="S451" s="182">
        <v>0</v>
      </c>
      <c r="T451" s="183">
        <f>S451*H451</f>
        <v>0</v>
      </c>
      <c r="AR451" s="15" t="s">
        <v>127</v>
      </c>
      <c r="AT451" s="15" t="s">
        <v>122</v>
      </c>
      <c r="AU451" s="15" t="s">
        <v>82</v>
      </c>
      <c r="AY451" s="15" t="s">
        <v>120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5" t="s">
        <v>80</v>
      </c>
      <c r="BK451" s="184">
        <f>ROUND(I451*H451,2)</f>
        <v>0</v>
      </c>
      <c r="BL451" s="15" t="s">
        <v>127</v>
      </c>
      <c r="BM451" s="15" t="s">
        <v>567</v>
      </c>
    </row>
    <row r="452" spans="2:65" s="1" customFormat="1">
      <c r="B452" s="32"/>
      <c r="C452" s="33"/>
      <c r="D452" s="185" t="s">
        <v>129</v>
      </c>
      <c r="E452" s="33"/>
      <c r="F452" s="186" t="s">
        <v>566</v>
      </c>
      <c r="G452" s="33"/>
      <c r="H452" s="33"/>
      <c r="I452" s="101"/>
      <c r="J452" s="33"/>
      <c r="K452" s="33"/>
      <c r="L452" s="36"/>
      <c r="M452" s="187"/>
      <c r="N452" s="58"/>
      <c r="O452" s="58"/>
      <c r="P452" s="58"/>
      <c r="Q452" s="58"/>
      <c r="R452" s="58"/>
      <c r="S452" s="58"/>
      <c r="T452" s="59"/>
      <c r="AT452" s="15" t="s">
        <v>129</v>
      </c>
      <c r="AU452" s="15" t="s">
        <v>82</v>
      </c>
    </row>
    <row r="453" spans="2:65" s="1" customFormat="1" ht="16.5" customHeight="1">
      <c r="B453" s="32"/>
      <c r="C453" s="220" t="s">
        <v>568</v>
      </c>
      <c r="D453" s="220" t="s">
        <v>352</v>
      </c>
      <c r="E453" s="221" t="s">
        <v>569</v>
      </c>
      <c r="F453" s="222" t="s">
        <v>570</v>
      </c>
      <c r="G453" s="223" t="s">
        <v>125</v>
      </c>
      <c r="H453" s="224">
        <v>1</v>
      </c>
      <c r="I453" s="225"/>
      <c r="J453" s="226">
        <f>ROUND(I453*H453,2)</f>
        <v>0</v>
      </c>
      <c r="K453" s="222" t="s">
        <v>1</v>
      </c>
      <c r="L453" s="227"/>
      <c r="M453" s="228" t="s">
        <v>1</v>
      </c>
      <c r="N453" s="229" t="s">
        <v>43</v>
      </c>
      <c r="O453" s="58"/>
      <c r="P453" s="182">
        <f>O453*H453</f>
        <v>0</v>
      </c>
      <c r="Q453" s="182">
        <v>0</v>
      </c>
      <c r="R453" s="182">
        <f>Q453*H453</f>
        <v>0</v>
      </c>
      <c r="S453" s="182">
        <v>0</v>
      </c>
      <c r="T453" s="183">
        <f>S453*H453</f>
        <v>0</v>
      </c>
      <c r="AR453" s="15" t="s">
        <v>162</v>
      </c>
      <c r="AT453" s="15" t="s">
        <v>352</v>
      </c>
      <c r="AU453" s="15" t="s">
        <v>82</v>
      </c>
      <c r="AY453" s="15" t="s">
        <v>120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5" t="s">
        <v>80</v>
      </c>
      <c r="BK453" s="184">
        <f>ROUND(I453*H453,2)</f>
        <v>0</v>
      </c>
      <c r="BL453" s="15" t="s">
        <v>127</v>
      </c>
      <c r="BM453" s="15" t="s">
        <v>571</v>
      </c>
    </row>
    <row r="454" spans="2:65" s="1" customFormat="1">
      <c r="B454" s="32"/>
      <c r="C454" s="33"/>
      <c r="D454" s="185" t="s">
        <v>129</v>
      </c>
      <c r="E454" s="33"/>
      <c r="F454" s="186" t="s">
        <v>570</v>
      </c>
      <c r="G454" s="33"/>
      <c r="H454" s="33"/>
      <c r="I454" s="101"/>
      <c r="J454" s="33"/>
      <c r="K454" s="33"/>
      <c r="L454" s="36"/>
      <c r="M454" s="187"/>
      <c r="N454" s="58"/>
      <c r="O454" s="58"/>
      <c r="P454" s="58"/>
      <c r="Q454" s="58"/>
      <c r="R454" s="58"/>
      <c r="S454" s="58"/>
      <c r="T454" s="59"/>
      <c r="AT454" s="15" t="s">
        <v>129</v>
      </c>
      <c r="AU454" s="15" t="s">
        <v>82</v>
      </c>
    </row>
    <row r="455" spans="2:65" s="1" customFormat="1" ht="16.5" customHeight="1">
      <c r="B455" s="32"/>
      <c r="C455" s="220" t="s">
        <v>572</v>
      </c>
      <c r="D455" s="220" t="s">
        <v>352</v>
      </c>
      <c r="E455" s="221" t="s">
        <v>573</v>
      </c>
      <c r="F455" s="222" t="s">
        <v>574</v>
      </c>
      <c r="G455" s="223" t="s">
        <v>125</v>
      </c>
      <c r="H455" s="224">
        <v>1</v>
      </c>
      <c r="I455" s="225"/>
      <c r="J455" s="226">
        <f>ROUND(I455*H455,2)</f>
        <v>0</v>
      </c>
      <c r="K455" s="222" t="s">
        <v>1</v>
      </c>
      <c r="L455" s="227"/>
      <c r="M455" s="228" t="s">
        <v>1</v>
      </c>
      <c r="N455" s="229" t="s">
        <v>43</v>
      </c>
      <c r="O455" s="58"/>
      <c r="P455" s="182">
        <f>O455*H455</f>
        <v>0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AR455" s="15" t="s">
        <v>162</v>
      </c>
      <c r="AT455" s="15" t="s">
        <v>352</v>
      </c>
      <c r="AU455" s="15" t="s">
        <v>82</v>
      </c>
      <c r="AY455" s="15" t="s">
        <v>120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5" t="s">
        <v>80</v>
      </c>
      <c r="BK455" s="184">
        <f>ROUND(I455*H455,2)</f>
        <v>0</v>
      </c>
      <c r="BL455" s="15" t="s">
        <v>127</v>
      </c>
      <c r="BM455" s="15" t="s">
        <v>575</v>
      </c>
    </row>
    <row r="456" spans="2:65" s="1" customFormat="1">
      <c r="B456" s="32"/>
      <c r="C456" s="33"/>
      <c r="D456" s="185" t="s">
        <v>129</v>
      </c>
      <c r="E456" s="33"/>
      <c r="F456" s="186" t="s">
        <v>574</v>
      </c>
      <c r="G456" s="33"/>
      <c r="H456" s="33"/>
      <c r="I456" s="101"/>
      <c r="J456" s="33"/>
      <c r="K456" s="33"/>
      <c r="L456" s="36"/>
      <c r="M456" s="187"/>
      <c r="N456" s="58"/>
      <c r="O456" s="58"/>
      <c r="P456" s="58"/>
      <c r="Q456" s="58"/>
      <c r="R456" s="58"/>
      <c r="S456" s="58"/>
      <c r="T456" s="59"/>
      <c r="AT456" s="15" t="s">
        <v>129</v>
      </c>
      <c r="AU456" s="15" t="s">
        <v>82</v>
      </c>
    </row>
    <row r="457" spans="2:65" s="1" customFormat="1" ht="16.5" customHeight="1">
      <c r="B457" s="32"/>
      <c r="C457" s="220" t="s">
        <v>576</v>
      </c>
      <c r="D457" s="220" t="s">
        <v>352</v>
      </c>
      <c r="E457" s="221" t="s">
        <v>577</v>
      </c>
      <c r="F457" s="222" t="s">
        <v>578</v>
      </c>
      <c r="G457" s="223" t="s">
        <v>125</v>
      </c>
      <c r="H457" s="224">
        <v>1</v>
      </c>
      <c r="I457" s="225"/>
      <c r="J457" s="226">
        <f>ROUND(I457*H457,2)</f>
        <v>0</v>
      </c>
      <c r="K457" s="222" t="s">
        <v>1</v>
      </c>
      <c r="L457" s="227"/>
      <c r="M457" s="228" t="s">
        <v>1</v>
      </c>
      <c r="N457" s="229" t="s">
        <v>43</v>
      </c>
      <c r="O457" s="58"/>
      <c r="P457" s="182">
        <f>O457*H457</f>
        <v>0</v>
      </c>
      <c r="Q457" s="182">
        <v>0</v>
      </c>
      <c r="R457" s="182">
        <f>Q457*H457</f>
        <v>0</v>
      </c>
      <c r="S457" s="182">
        <v>0</v>
      </c>
      <c r="T457" s="183">
        <f>S457*H457</f>
        <v>0</v>
      </c>
      <c r="AR457" s="15" t="s">
        <v>162</v>
      </c>
      <c r="AT457" s="15" t="s">
        <v>352</v>
      </c>
      <c r="AU457" s="15" t="s">
        <v>82</v>
      </c>
      <c r="AY457" s="15" t="s">
        <v>120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5" t="s">
        <v>80</v>
      </c>
      <c r="BK457" s="184">
        <f>ROUND(I457*H457,2)</f>
        <v>0</v>
      </c>
      <c r="BL457" s="15" t="s">
        <v>127</v>
      </c>
      <c r="BM457" s="15" t="s">
        <v>579</v>
      </c>
    </row>
    <row r="458" spans="2:65" s="1" customFormat="1">
      <c r="B458" s="32"/>
      <c r="C458" s="33"/>
      <c r="D458" s="185" t="s">
        <v>129</v>
      </c>
      <c r="E458" s="33"/>
      <c r="F458" s="186" t="s">
        <v>578</v>
      </c>
      <c r="G458" s="33"/>
      <c r="H458" s="33"/>
      <c r="I458" s="101"/>
      <c r="J458" s="33"/>
      <c r="K458" s="33"/>
      <c r="L458" s="36"/>
      <c r="M458" s="187"/>
      <c r="N458" s="58"/>
      <c r="O458" s="58"/>
      <c r="P458" s="58"/>
      <c r="Q458" s="58"/>
      <c r="R458" s="58"/>
      <c r="S458" s="58"/>
      <c r="T458" s="59"/>
      <c r="AT458" s="15" t="s">
        <v>129</v>
      </c>
      <c r="AU458" s="15" t="s">
        <v>82</v>
      </c>
    </row>
    <row r="459" spans="2:65" s="1" customFormat="1" ht="16.5" customHeight="1">
      <c r="B459" s="32"/>
      <c r="C459" s="220" t="s">
        <v>580</v>
      </c>
      <c r="D459" s="220" t="s">
        <v>352</v>
      </c>
      <c r="E459" s="221" t="s">
        <v>581</v>
      </c>
      <c r="F459" s="222" t="s">
        <v>582</v>
      </c>
      <c r="G459" s="223" t="s">
        <v>125</v>
      </c>
      <c r="H459" s="224">
        <v>2</v>
      </c>
      <c r="I459" s="225"/>
      <c r="J459" s="226">
        <f>ROUND(I459*H459,2)</f>
        <v>0</v>
      </c>
      <c r="K459" s="222" t="s">
        <v>1</v>
      </c>
      <c r="L459" s="227"/>
      <c r="M459" s="228" t="s">
        <v>1</v>
      </c>
      <c r="N459" s="229" t="s">
        <v>43</v>
      </c>
      <c r="O459" s="58"/>
      <c r="P459" s="182">
        <f>O459*H459</f>
        <v>0</v>
      </c>
      <c r="Q459" s="182">
        <v>0</v>
      </c>
      <c r="R459" s="182">
        <f>Q459*H459</f>
        <v>0</v>
      </c>
      <c r="S459" s="182">
        <v>0</v>
      </c>
      <c r="T459" s="183">
        <f>S459*H459</f>
        <v>0</v>
      </c>
      <c r="AR459" s="15" t="s">
        <v>162</v>
      </c>
      <c r="AT459" s="15" t="s">
        <v>352</v>
      </c>
      <c r="AU459" s="15" t="s">
        <v>82</v>
      </c>
      <c r="AY459" s="15" t="s">
        <v>120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5" t="s">
        <v>80</v>
      </c>
      <c r="BK459" s="184">
        <f>ROUND(I459*H459,2)</f>
        <v>0</v>
      </c>
      <c r="BL459" s="15" t="s">
        <v>127</v>
      </c>
      <c r="BM459" s="15" t="s">
        <v>583</v>
      </c>
    </row>
    <row r="460" spans="2:65" s="1" customFormat="1">
      <c r="B460" s="32"/>
      <c r="C460" s="33"/>
      <c r="D460" s="185" t="s">
        <v>129</v>
      </c>
      <c r="E460" s="33"/>
      <c r="F460" s="186" t="s">
        <v>582</v>
      </c>
      <c r="G460" s="33"/>
      <c r="H460" s="33"/>
      <c r="I460" s="101"/>
      <c r="J460" s="33"/>
      <c r="K460" s="33"/>
      <c r="L460" s="36"/>
      <c r="M460" s="187"/>
      <c r="N460" s="58"/>
      <c r="O460" s="58"/>
      <c r="P460" s="58"/>
      <c r="Q460" s="58"/>
      <c r="R460" s="58"/>
      <c r="S460" s="58"/>
      <c r="T460" s="59"/>
      <c r="AT460" s="15" t="s">
        <v>129</v>
      </c>
      <c r="AU460" s="15" t="s">
        <v>82</v>
      </c>
    </row>
    <row r="461" spans="2:65" s="1" customFormat="1" ht="16.5" customHeight="1">
      <c r="B461" s="32"/>
      <c r="C461" s="220" t="s">
        <v>584</v>
      </c>
      <c r="D461" s="220" t="s">
        <v>352</v>
      </c>
      <c r="E461" s="221" t="s">
        <v>585</v>
      </c>
      <c r="F461" s="222" t="s">
        <v>586</v>
      </c>
      <c r="G461" s="223" t="s">
        <v>125</v>
      </c>
      <c r="H461" s="224">
        <v>1</v>
      </c>
      <c r="I461" s="225"/>
      <c r="J461" s="226">
        <f>ROUND(I461*H461,2)</f>
        <v>0</v>
      </c>
      <c r="K461" s="222" t="s">
        <v>1</v>
      </c>
      <c r="L461" s="227"/>
      <c r="M461" s="228" t="s">
        <v>1</v>
      </c>
      <c r="N461" s="229" t="s">
        <v>43</v>
      </c>
      <c r="O461" s="58"/>
      <c r="P461" s="182">
        <f>O461*H461</f>
        <v>0</v>
      </c>
      <c r="Q461" s="182">
        <v>0</v>
      </c>
      <c r="R461" s="182">
        <f>Q461*H461</f>
        <v>0</v>
      </c>
      <c r="S461" s="182">
        <v>0</v>
      </c>
      <c r="T461" s="183">
        <f>S461*H461</f>
        <v>0</v>
      </c>
      <c r="AR461" s="15" t="s">
        <v>162</v>
      </c>
      <c r="AT461" s="15" t="s">
        <v>352</v>
      </c>
      <c r="AU461" s="15" t="s">
        <v>82</v>
      </c>
      <c r="AY461" s="15" t="s">
        <v>120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5" t="s">
        <v>80</v>
      </c>
      <c r="BK461" s="184">
        <f>ROUND(I461*H461,2)</f>
        <v>0</v>
      </c>
      <c r="BL461" s="15" t="s">
        <v>127</v>
      </c>
      <c r="BM461" s="15" t="s">
        <v>587</v>
      </c>
    </row>
    <row r="462" spans="2:65" s="1" customFormat="1">
      <c r="B462" s="32"/>
      <c r="C462" s="33"/>
      <c r="D462" s="185" t="s">
        <v>129</v>
      </c>
      <c r="E462" s="33"/>
      <c r="F462" s="186" t="s">
        <v>586</v>
      </c>
      <c r="G462" s="33"/>
      <c r="H462" s="33"/>
      <c r="I462" s="101"/>
      <c r="J462" s="33"/>
      <c r="K462" s="33"/>
      <c r="L462" s="36"/>
      <c r="M462" s="187"/>
      <c r="N462" s="58"/>
      <c r="O462" s="58"/>
      <c r="P462" s="58"/>
      <c r="Q462" s="58"/>
      <c r="R462" s="58"/>
      <c r="S462" s="58"/>
      <c r="T462" s="59"/>
      <c r="AT462" s="15" t="s">
        <v>129</v>
      </c>
      <c r="AU462" s="15" t="s">
        <v>82</v>
      </c>
    </row>
    <row r="463" spans="2:65" s="10" customFormat="1" ht="22.95" customHeight="1">
      <c r="B463" s="157"/>
      <c r="C463" s="158"/>
      <c r="D463" s="159" t="s">
        <v>71</v>
      </c>
      <c r="E463" s="171" t="s">
        <v>168</v>
      </c>
      <c r="F463" s="171" t="s">
        <v>588</v>
      </c>
      <c r="G463" s="158"/>
      <c r="H463" s="158"/>
      <c r="I463" s="161"/>
      <c r="J463" s="172">
        <f>BK463</f>
        <v>0</v>
      </c>
      <c r="K463" s="158"/>
      <c r="L463" s="163"/>
      <c r="M463" s="164"/>
      <c r="N463" s="165"/>
      <c r="O463" s="165"/>
      <c r="P463" s="166">
        <f>SUM(P464:P488)</f>
        <v>0</v>
      </c>
      <c r="Q463" s="165"/>
      <c r="R463" s="166">
        <f>SUM(R464:R488)</f>
        <v>5.2650000000000006E-3</v>
      </c>
      <c r="S463" s="165"/>
      <c r="T463" s="167">
        <f>SUM(T464:T488)</f>
        <v>0</v>
      </c>
      <c r="AR463" s="168" t="s">
        <v>80</v>
      </c>
      <c r="AT463" s="169" t="s">
        <v>71</v>
      </c>
      <c r="AU463" s="169" t="s">
        <v>80</v>
      </c>
      <c r="AY463" s="168" t="s">
        <v>120</v>
      </c>
      <c r="BK463" s="170">
        <f>SUM(BK464:BK488)</f>
        <v>0</v>
      </c>
    </row>
    <row r="464" spans="2:65" s="1" customFormat="1" ht="16.5" customHeight="1">
      <c r="B464" s="32"/>
      <c r="C464" s="173" t="s">
        <v>589</v>
      </c>
      <c r="D464" s="173" t="s">
        <v>122</v>
      </c>
      <c r="E464" s="174" t="s">
        <v>590</v>
      </c>
      <c r="F464" s="175" t="s">
        <v>591</v>
      </c>
      <c r="G464" s="176" t="s">
        <v>177</v>
      </c>
      <c r="H464" s="177">
        <v>58.5</v>
      </c>
      <c r="I464" s="178"/>
      <c r="J464" s="179">
        <f>ROUND(I464*H464,2)</f>
        <v>0</v>
      </c>
      <c r="K464" s="175" t="s">
        <v>126</v>
      </c>
      <c r="L464" s="36"/>
      <c r="M464" s="180" t="s">
        <v>1</v>
      </c>
      <c r="N464" s="181" t="s">
        <v>43</v>
      </c>
      <c r="O464" s="58"/>
      <c r="P464" s="182">
        <f>O464*H464</f>
        <v>0</v>
      </c>
      <c r="Q464" s="182">
        <v>0</v>
      </c>
      <c r="R464" s="182">
        <f>Q464*H464</f>
        <v>0</v>
      </c>
      <c r="S464" s="182">
        <v>0</v>
      </c>
      <c r="T464" s="183">
        <f>S464*H464</f>
        <v>0</v>
      </c>
      <c r="AR464" s="15" t="s">
        <v>127</v>
      </c>
      <c r="AT464" s="15" t="s">
        <v>122</v>
      </c>
      <c r="AU464" s="15" t="s">
        <v>82</v>
      </c>
      <c r="AY464" s="15" t="s">
        <v>120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5" t="s">
        <v>80</v>
      </c>
      <c r="BK464" s="184">
        <f>ROUND(I464*H464,2)</f>
        <v>0</v>
      </c>
      <c r="BL464" s="15" t="s">
        <v>127</v>
      </c>
      <c r="BM464" s="15" t="s">
        <v>592</v>
      </c>
    </row>
    <row r="465" spans="2:65" s="1" customFormat="1" ht="19.2">
      <c r="B465" s="32"/>
      <c r="C465" s="33"/>
      <c r="D465" s="185" t="s">
        <v>129</v>
      </c>
      <c r="E465" s="33"/>
      <c r="F465" s="186" t="s">
        <v>591</v>
      </c>
      <c r="G465" s="33"/>
      <c r="H465" s="33"/>
      <c r="I465" s="101"/>
      <c r="J465" s="33"/>
      <c r="K465" s="33"/>
      <c r="L465" s="36"/>
      <c r="M465" s="187"/>
      <c r="N465" s="58"/>
      <c r="O465" s="58"/>
      <c r="P465" s="58"/>
      <c r="Q465" s="58"/>
      <c r="R465" s="58"/>
      <c r="S465" s="58"/>
      <c r="T465" s="59"/>
      <c r="AT465" s="15" t="s">
        <v>129</v>
      </c>
      <c r="AU465" s="15" t="s">
        <v>82</v>
      </c>
    </row>
    <row r="466" spans="2:65" s="13" customFormat="1">
      <c r="B466" s="210"/>
      <c r="C466" s="211"/>
      <c r="D466" s="185" t="s">
        <v>130</v>
      </c>
      <c r="E466" s="212" t="s">
        <v>1</v>
      </c>
      <c r="F466" s="213" t="s">
        <v>152</v>
      </c>
      <c r="G466" s="211"/>
      <c r="H466" s="212" t="s">
        <v>1</v>
      </c>
      <c r="I466" s="214"/>
      <c r="J466" s="211"/>
      <c r="K466" s="211"/>
      <c r="L466" s="215"/>
      <c r="M466" s="216"/>
      <c r="N466" s="217"/>
      <c r="O466" s="217"/>
      <c r="P466" s="217"/>
      <c r="Q466" s="217"/>
      <c r="R466" s="217"/>
      <c r="S466" s="217"/>
      <c r="T466" s="218"/>
      <c r="AT466" s="219" t="s">
        <v>130</v>
      </c>
      <c r="AU466" s="219" t="s">
        <v>82</v>
      </c>
      <c r="AV466" s="13" t="s">
        <v>80</v>
      </c>
      <c r="AW466" s="13" t="s">
        <v>34</v>
      </c>
      <c r="AX466" s="13" t="s">
        <v>72</v>
      </c>
      <c r="AY466" s="219" t="s">
        <v>120</v>
      </c>
    </row>
    <row r="467" spans="2:65" s="11" customFormat="1">
      <c r="B467" s="188"/>
      <c r="C467" s="189"/>
      <c r="D467" s="185" t="s">
        <v>130</v>
      </c>
      <c r="E467" s="190" t="s">
        <v>1</v>
      </c>
      <c r="F467" s="191" t="s">
        <v>593</v>
      </c>
      <c r="G467" s="189"/>
      <c r="H467" s="192">
        <v>58.5</v>
      </c>
      <c r="I467" s="193"/>
      <c r="J467" s="189"/>
      <c r="K467" s="189"/>
      <c r="L467" s="194"/>
      <c r="M467" s="195"/>
      <c r="N467" s="196"/>
      <c r="O467" s="196"/>
      <c r="P467" s="196"/>
      <c r="Q467" s="196"/>
      <c r="R467" s="196"/>
      <c r="S467" s="196"/>
      <c r="T467" s="197"/>
      <c r="AT467" s="198" t="s">
        <v>130</v>
      </c>
      <c r="AU467" s="198" t="s">
        <v>82</v>
      </c>
      <c r="AV467" s="11" t="s">
        <v>82</v>
      </c>
      <c r="AW467" s="11" t="s">
        <v>34</v>
      </c>
      <c r="AX467" s="11" t="s">
        <v>72</v>
      </c>
      <c r="AY467" s="198" t="s">
        <v>120</v>
      </c>
    </row>
    <row r="468" spans="2:65" s="12" customFormat="1">
      <c r="B468" s="199"/>
      <c r="C468" s="200"/>
      <c r="D468" s="185" t="s">
        <v>130</v>
      </c>
      <c r="E468" s="201" t="s">
        <v>1</v>
      </c>
      <c r="F468" s="202" t="s">
        <v>132</v>
      </c>
      <c r="G468" s="200"/>
      <c r="H468" s="203">
        <v>58.5</v>
      </c>
      <c r="I468" s="204"/>
      <c r="J468" s="200"/>
      <c r="K468" s="200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130</v>
      </c>
      <c r="AU468" s="209" t="s">
        <v>82</v>
      </c>
      <c r="AV468" s="12" t="s">
        <v>127</v>
      </c>
      <c r="AW468" s="12" t="s">
        <v>34</v>
      </c>
      <c r="AX468" s="12" t="s">
        <v>80</v>
      </c>
      <c r="AY468" s="209" t="s">
        <v>120</v>
      </c>
    </row>
    <row r="469" spans="2:65" s="1" customFormat="1" ht="16.5" customHeight="1">
      <c r="B469" s="32"/>
      <c r="C469" s="173" t="s">
        <v>594</v>
      </c>
      <c r="D469" s="173" t="s">
        <v>122</v>
      </c>
      <c r="E469" s="174" t="s">
        <v>595</v>
      </c>
      <c r="F469" s="175" t="s">
        <v>596</v>
      </c>
      <c r="G469" s="176" t="s">
        <v>177</v>
      </c>
      <c r="H469" s="177">
        <v>58.5</v>
      </c>
      <c r="I469" s="178"/>
      <c r="J469" s="179">
        <f>ROUND(I469*H469,2)</f>
        <v>0</v>
      </c>
      <c r="K469" s="175" t="s">
        <v>126</v>
      </c>
      <c r="L469" s="36"/>
      <c r="M469" s="180" t="s">
        <v>1</v>
      </c>
      <c r="N469" s="181" t="s">
        <v>43</v>
      </c>
      <c r="O469" s="58"/>
      <c r="P469" s="182">
        <f>O469*H469</f>
        <v>0</v>
      </c>
      <c r="Q469" s="182">
        <v>9.0000000000000006E-5</v>
      </c>
      <c r="R469" s="182">
        <f>Q469*H469</f>
        <v>5.2650000000000006E-3</v>
      </c>
      <c r="S469" s="182">
        <v>0</v>
      </c>
      <c r="T469" s="183">
        <f>S469*H469</f>
        <v>0</v>
      </c>
      <c r="AR469" s="15" t="s">
        <v>127</v>
      </c>
      <c r="AT469" s="15" t="s">
        <v>122</v>
      </c>
      <c r="AU469" s="15" t="s">
        <v>82</v>
      </c>
      <c r="AY469" s="15" t="s">
        <v>120</v>
      </c>
      <c r="BE469" s="184">
        <f>IF(N469="základní",J469,0)</f>
        <v>0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15" t="s">
        <v>80</v>
      </c>
      <c r="BK469" s="184">
        <f>ROUND(I469*H469,2)</f>
        <v>0</v>
      </c>
      <c r="BL469" s="15" t="s">
        <v>127</v>
      </c>
      <c r="BM469" s="15" t="s">
        <v>597</v>
      </c>
    </row>
    <row r="470" spans="2:65" s="1" customFormat="1" ht="19.2">
      <c r="B470" s="32"/>
      <c r="C470" s="33"/>
      <c r="D470" s="185" t="s">
        <v>129</v>
      </c>
      <c r="E470" s="33"/>
      <c r="F470" s="186" t="s">
        <v>596</v>
      </c>
      <c r="G470" s="33"/>
      <c r="H470" s="33"/>
      <c r="I470" s="101"/>
      <c r="J470" s="33"/>
      <c r="K470" s="33"/>
      <c r="L470" s="36"/>
      <c r="M470" s="187"/>
      <c r="N470" s="58"/>
      <c r="O470" s="58"/>
      <c r="P470" s="58"/>
      <c r="Q470" s="58"/>
      <c r="R470" s="58"/>
      <c r="S470" s="58"/>
      <c r="T470" s="59"/>
      <c r="AT470" s="15" t="s">
        <v>129</v>
      </c>
      <c r="AU470" s="15" t="s">
        <v>82</v>
      </c>
    </row>
    <row r="471" spans="2:65" s="13" customFormat="1">
      <c r="B471" s="210"/>
      <c r="C471" s="211"/>
      <c r="D471" s="185" t="s">
        <v>130</v>
      </c>
      <c r="E471" s="212" t="s">
        <v>1</v>
      </c>
      <c r="F471" s="213" t="s">
        <v>152</v>
      </c>
      <c r="G471" s="211"/>
      <c r="H471" s="212" t="s">
        <v>1</v>
      </c>
      <c r="I471" s="214"/>
      <c r="J471" s="211"/>
      <c r="K471" s="211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130</v>
      </c>
      <c r="AU471" s="219" t="s">
        <v>82</v>
      </c>
      <c r="AV471" s="13" t="s">
        <v>80</v>
      </c>
      <c r="AW471" s="13" t="s">
        <v>34</v>
      </c>
      <c r="AX471" s="13" t="s">
        <v>72</v>
      </c>
      <c r="AY471" s="219" t="s">
        <v>120</v>
      </c>
    </row>
    <row r="472" spans="2:65" s="11" customFormat="1">
      <c r="B472" s="188"/>
      <c r="C472" s="189"/>
      <c r="D472" s="185" t="s">
        <v>130</v>
      </c>
      <c r="E472" s="190" t="s">
        <v>1</v>
      </c>
      <c r="F472" s="191" t="s">
        <v>593</v>
      </c>
      <c r="G472" s="189"/>
      <c r="H472" s="192">
        <v>58.5</v>
      </c>
      <c r="I472" s="193"/>
      <c r="J472" s="189"/>
      <c r="K472" s="189"/>
      <c r="L472" s="194"/>
      <c r="M472" s="195"/>
      <c r="N472" s="196"/>
      <c r="O472" s="196"/>
      <c r="P472" s="196"/>
      <c r="Q472" s="196"/>
      <c r="R472" s="196"/>
      <c r="S472" s="196"/>
      <c r="T472" s="197"/>
      <c r="AT472" s="198" t="s">
        <v>130</v>
      </c>
      <c r="AU472" s="198" t="s">
        <v>82</v>
      </c>
      <c r="AV472" s="11" t="s">
        <v>82</v>
      </c>
      <c r="AW472" s="11" t="s">
        <v>34</v>
      </c>
      <c r="AX472" s="11" t="s">
        <v>72</v>
      </c>
      <c r="AY472" s="198" t="s">
        <v>120</v>
      </c>
    </row>
    <row r="473" spans="2:65" s="12" customFormat="1">
      <c r="B473" s="199"/>
      <c r="C473" s="200"/>
      <c r="D473" s="185" t="s">
        <v>130</v>
      </c>
      <c r="E473" s="201" t="s">
        <v>1</v>
      </c>
      <c r="F473" s="202" t="s">
        <v>132</v>
      </c>
      <c r="G473" s="200"/>
      <c r="H473" s="203">
        <v>58.5</v>
      </c>
      <c r="I473" s="204"/>
      <c r="J473" s="200"/>
      <c r="K473" s="200"/>
      <c r="L473" s="205"/>
      <c r="M473" s="206"/>
      <c r="N473" s="207"/>
      <c r="O473" s="207"/>
      <c r="P473" s="207"/>
      <c r="Q473" s="207"/>
      <c r="R473" s="207"/>
      <c r="S473" s="207"/>
      <c r="T473" s="208"/>
      <c r="AT473" s="209" t="s">
        <v>130</v>
      </c>
      <c r="AU473" s="209" t="s">
        <v>82</v>
      </c>
      <c r="AV473" s="12" t="s">
        <v>127</v>
      </c>
      <c r="AW473" s="12" t="s">
        <v>34</v>
      </c>
      <c r="AX473" s="12" t="s">
        <v>80</v>
      </c>
      <c r="AY473" s="209" t="s">
        <v>120</v>
      </c>
    </row>
    <row r="474" spans="2:65" s="1" customFormat="1" ht="16.5" customHeight="1">
      <c r="B474" s="32"/>
      <c r="C474" s="173" t="s">
        <v>598</v>
      </c>
      <c r="D474" s="173" t="s">
        <v>122</v>
      </c>
      <c r="E474" s="174" t="s">
        <v>599</v>
      </c>
      <c r="F474" s="175" t="s">
        <v>600</v>
      </c>
      <c r="G474" s="176" t="s">
        <v>177</v>
      </c>
      <c r="H474" s="177">
        <v>308.35000000000002</v>
      </c>
      <c r="I474" s="178"/>
      <c r="J474" s="179">
        <f>ROUND(I474*H474,2)</f>
        <v>0</v>
      </c>
      <c r="K474" s="175" t="s">
        <v>126</v>
      </c>
      <c r="L474" s="36"/>
      <c r="M474" s="180" t="s">
        <v>1</v>
      </c>
      <c r="N474" s="181" t="s">
        <v>43</v>
      </c>
      <c r="O474" s="58"/>
      <c r="P474" s="182">
        <f>O474*H474</f>
        <v>0</v>
      </c>
      <c r="Q474" s="182">
        <v>0</v>
      </c>
      <c r="R474" s="182">
        <f>Q474*H474</f>
        <v>0</v>
      </c>
      <c r="S474" s="182">
        <v>0</v>
      </c>
      <c r="T474" s="183">
        <f>S474*H474</f>
        <v>0</v>
      </c>
      <c r="AR474" s="15" t="s">
        <v>127</v>
      </c>
      <c r="AT474" s="15" t="s">
        <v>122</v>
      </c>
      <c r="AU474" s="15" t="s">
        <v>82</v>
      </c>
      <c r="AY474" s="15" t="s">
        <v>120</v>
      </c>
      <c r="BE474" s="184">
        <f>IF(N474="základní",J474,0)</f>
        <v>0</v>
      </c>
      <c r="BF474" s="184">
        <f>IF(N474="snížená",J474,0)</f>
        <v>0</v>
      </c>
      <c r="BG474" s="184">
        <f>IF(N474="zákl. přenesená",J474,0)</f>
        <v>0</v>
      </c>
      <c r="BH474" s="184">
        <f>IF(N474="sníž. přenesená",J474,0)</f>
        <v>0</v>
      </c>
      <c r="BI474" s="184">
        <f>IF(N474="nulová",J474,0)</f>
        <v>0</v>
      </c>
      <c r="BJ474" s="15" t="s">
        <v>80</v>
      </c>
      <c r="BK474" s="184">
        <f>ROUND(I474*H474,2)</f>
        <v>0</v>
      </c>
      <c r="BL474" s="15" t="s">
        <v>127</v>
      </c>
      <c r="BM474" s="15" t="s">
        <v>601</v>
      </c>
    </row>
    <row r="475" spans="2:65" s="1" customFormat="1">
      <c r="B475" s="32"/>
      <c r="C475" s="33"/>
      <c r="D475" s="185" t="s">
        <v>129</v>
      </c>
      <c r="E475" s="33"/>
      <c r="F475" s="186" t="s">
        <v>600</v>
      </c>
      <c r="G475" s="33"/>
      <c r="H475" s="33"/>
      <c r="I475" s="101"/>
      <c r="J475" s="33"/>
      <c r="K475" s="33"/>
      <c r="L475" s="36"/>
      <c r="M475" s="187"/>
      <c r="N475" s="58"/>
      <c r="O475" s="58"/>
      <c r="P475" s="58"/>
      <c r="Q475" s="58"/>
      <c r="R475" s="58"/>
      <c r="S475" s="58"/>
      <c r="T475" s="59"/>
      <c r="AT475" s="15" t="s">
        <v>129</v>
      </c>
      <c r="AU475" s="15" t="s">
        <v>82</v>
      </c>
    </row>
    <row r="476" spans="2:65" s="13" customFormat="1">
      <c r="B476" s="210"/>
      <c r="C476" s="211"/>
      <c r="D476" s="185" t="s">
        <v>130</v>
      </c>
      <c r="E476" s="212" t="s">
        <v>1</v>
      </c>
      <c r="F476" s="213" t="s">
        <v>148</v>
      </c>
      <c r="G476" s="211"/>
      <c r="H476" s="212" t="s">
        <v>1</v>
      </c>
      <c r="I476" s="214"/>
      <c r="J476" s="211"/>
      <c r="K476" s="211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130</v>
      </c>
      <c r="AU476" s="219" t="s">
        <v>82</v>
      </c>
      <c r="AV476" s="13" t="s">
        <v>80</v>
      </c>
      <c r="AW476" s="13" t="s">
        <v>34</v>
      </c>
      <c r="AX476" s="13" t="s">
        <v>72</v>
      </c>
      <c r="AY476" s="219" t="s">
        <v>120</v>
      </c>
    </row>
    <row r="477" spans="2:65" s="11" customFormat="1">
      <c r="B477" s="188"/>
      <c r="C477" s="189"/>
      <c r="D477" s="185" t="s">
        <v>130</v>
      </c>
      <c r="E477" s="190" t="s">
        <v>1</v>
      </c>
      <c r="F477" s="191" t="s">
        <v>602</v>
      </c>
      <c r="G477" s="189"/>
      <c r="H477" s="192">
        <v>156.85</v>
      </c>
      <c r="I477" s="193"/>
      <c r="J477" s="189"/>
      <c r="K477" s="189"/>
      <c r="L477" s="194"/>
      <c r="M477" s="195"/>
      <c r="N477" s="196"/>
      <c r="O477" s="196"/>
      <c r="P477" s="196"/>
      <c r="Q477" s="196"/>
      <c r="R477" s="196"/>
      <c r="S477" s="196"/>
      <c r="T477" s="197"/>
      <c r="AT477" s="198" t="s">
        <v>130</v>
      </c>
      <c r="AU477" s="198" t="s">
        <v>82</v>
      </c>
      <c r="AV477" s="11" t="s">
        <v>82</v>
      </c>
      <c r="AW477" s="11" t="s">
        <v>34</v>
      </c>
      <c r="AX477" s="11" t="s">
        <v>72</v>
      </c>
      <c r="AY477" s="198" t="s">
        <v>120</v>
      </c>
    </row>
    <row r="478" spans="2:65" s="13" customFormat="1">
      <c r="B478" s="210"/>
      <c r="C478" s="211"/>
      <c r="D478" s="185" t="s">
        <v>130</v>
      </c>
      <c r="E478" s="212" t="s">
        <v>1</v>
      </c>
      <c r="F478" s="213" t="s">
        <v>603</v>
      </c>
      <c r="G478" s="211"/>
      <c r="H478" s="212" t="s">
        <v>1</v>
      </c>
      <c r="I478" s="214"/>
      <c r="J478" s="211"/>
      <c r="K478" s="211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130</v>
      </c>
      <c r="AU478" s="219" t="s">
        <v>82</v>
      </c>
      <c r="AV478" s="13" t="s">
        <v>80</v>
      </c>
      <c r="AW478" s="13" t="s">
        <v>34</v>
      </c>
      <c r="AX478" s="13" t="s">
        <v>72</v>
      </c>
      <c r="AY478" s="219" t="s">
        <v>120</v>
      </c>
    </row>
    <row r="479" spans="2:65" s="11" customFormat="1">
      <c r="B479" s="188"/>
      <c r="C479" s="189"/>
      <c r="D479" s="185" t="s">
        <v>130</v>
      </c>
      <c r="E479" s="190" t="s">
        <v>1</v>
      </c>
      <c r="F479" s="191" t="s">
        <v>604</v>
      </c>
      <c r="G479" s="189"/>
      <c r="H479" s="192">
        <v>120</v>
      </c>
      <c r="I479" s="193"/>
      <c r="J479" s="189"/>
      <c r="K479" s="189"/>
      <c r="L479" s="194"/>
      <c r="M479" s="195"/>
      <c r="N479" s="196"/>
      <c r="O479" s="196"/>
      <c r="P479" s="196"/>
      <c r="Q479" s="196"/>
      <c r="R479" s="196"/>
      <c r="S479" s="196"/>
      <c r="T479" s="197"/>
      <c r="AT479" s="198" t="s">
        <v>130</v>
      </c>
      <c r="AU479" s="198" t="s">
        <v>82</v>
      </c>
      <c r="AV479" s="11" t="s">
        <v>82</v>
      </c>
      <c r="AW479" s="11" t="s">
        <v>34</v>
      </c>
      <c r="AX479" s="11" t="s">
        <v>72</v>
      </c>
      <c r="AY479" s="198" t="s">
        <v>120</v>
      </c>
    </row>
    <row r="480" spans="2:65" s="13" customFormat="1">
      <c r="B480" s="210"/>
      <c r="C480" s="211"/>
      <c r="D480" s="185" t="s">
        <v>130</v>
      </c>
      <c r="E480" s="212" t="s">
        <v>1</v>
      </c>
      <c r="F480" s="213" t="s">
        <v>152</v>
      </c>
      <c r="G480" s="211"/>
      <c r="H480" s="212" t="s">
        <v>1</v>
      </c>
      <c r="I480" s="214"/>
      <c r="J480" s="211"/>
      <c r="K480" s="211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130</v>
      </c>
      <c r="AU480" s="219" t="s">
        <v>82</v>
      </c>
      <c r="AV480" s="13" t="s">
        <v>80</v>
      </c>
      <c r="AW480" s="13" t="s">
        <v>34</v>
      </c>
      <c r="AX480" s="13" t="s">
        <v>72</v>
      </c>
      <c r="AY480" s="219" t="s">
        <v>120</v>
      </c>
    </row>
    <row r="481" spans="2:65" s="11" customFormat="1">
      <c r="B481" s="188"/>
      <c r="C481" s="189"/>
      <c r="D481" s="185" t="s">
        <v>130</v>
      </c>
      <c r="E481" s="190" t="s">
        <v>1</v>
      </c>
      <c r="F481" s="191" t="s">
        <v>605</v>
      </c>
      <c r="G481" s="189"/>
      <c r="H481" s="192">
        <v>31.5</v>
      </c>
      <c r="I481" s="193"/>
      <c r="J481" s="189"/>
      <c r="K481" s="189"/>
      <c r="L481" s="194"/>
      <c r="M481" s="195"/>
      <c r="N481" s="196"/>
      <c r="O481" s="196"/>
      <c r="P481" s="196"/>
      <c r="Q481" s="196"/>
      <c r="R481" s="196"/>
      <c r="S481" s="196"/>
      <c r="T481" s="197"/>
      <c r="AT481" s="198" t="s">
        <v>130</v>
      </c>
      <c r="AU481" s="198" t="s">
        <v>82</v>
      </c>
      <c r="AV481" s="11" t="s">
        <v>82</v>
      </c>
      <c r="AW481" s="11" t="s">
        <v>34</v>
      </c>
      <c r="AX481" s="11" t="s">
        <v>72</v>
      </c>
      <c r="AY481" s="198" t="s">
        <v>120</v>
      </c>
    </row>
    <row r="482" spans="2:65" s="12" customFormat="1">
      <c r="B482" s="199"/>
      <c r="C482" s="200"/>
      <c r="D482" s="185" t="s">
        <v>130</v>
      </c>
      <c r="E482" s="201" t="s">
        <v>1</v>
      </c>
      <c r="F482" s="202" t="s">
        <v>132</v>
      </c>
      <c r="G482" s="200"/>
      <c r="H482" s="203">
        <v>308.35000000000002</v>
      </c>
      <c r="I482" s="204"/>
      <c r="J482" s="200"/>
      <c r="K482" s="200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130</v>
      </c>
      <c r="AU482" s="209" t="s">
        <v>82</v>
      </c>
      <c r="AV482" s="12" t="s">
        <v>127</v>
      </c>
      <c r="AW482" s="12" t="s">
        <v>34</v>
      </c>
      <c r="AX482" s="12" t="s">
        <v>80</v>
      </c>
      <c r="AY482" s="209" t="s">
        <v>120</v>
      </c>
    </row>
    <row r="483" spans="2:65" s="1" customFormat="1" ht="16.5" customHeight="1">
      <c r="B483" s="32"/>
      <c r="C483" s="173" t="s">
        <v>606</v>
      </c>
      <c r="D483" s="173" t="s">
        <v>122</v>
      </c>
      <c r="E483" s="174" t="s">
        <v>607</v>
      </c>
      <c r="F483" s="175" t="s">
        <v>608</v>
      </c>
      <c r="G483" s="176" t="s">
        <v>543</v>
      </c>
      <c r="H483" s="177">
        <v>1</v>
      </c>
      <c r="I483" s="178"/>
      <c r="J483" s="179">
        <f>ROUND(I483*H483,2)</f>
        <v>0</v>
      </c>
      <c r="K483" s="175" t="s">
        <v>1</v>
      </c>
      <c r="L483" s="36"/>
      <c r="M483" s="180" t="s">
        <v>1</v>
      </c>
      <c r="N483" s="181" t="s">
        <v>43</v>
      </c>
      <c r="O483" s="58"/>
      <c r="P483" s="182">
        <f>O483*H483</f>
        <v>0</v>
      </c>
      <c r="Q483" s="182">
        <v>0</v>
      </c>
      <c r="R483" s="182">
        <f>Q483*H483</f>
        <v>0</v>
      </c>
      <c r="S483" s="182">
        <v>0</v>
      </c>
      <c r="T483" s="183">
        <f>S483*H483</f>
        <v>0</v>
      </c>
      <c r="AR483" s="15" t="s">
        <v>127</v>
      </c>
      <c r="AT483" s="15" t="s">
        <v>122</v>
      </c>
      <c r="AU483" s="15" t="s">
        <v>82</v>
      </c>
      <c r="AY483" s="15" t="s">
        <v>120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5" t="s">
        <v>80</v>
      </c>
      <c r="BK483" s="184">
        <f>ROUND(I483*H483,2)</f>
        <v>0</v>
      </c>
      <c r="BL483" s="15" t="s">
        <v>127</v>
      </c>
      <c r="BM483" s="15" t="s">
        <v>609</v>
      </c>
    </row>
    <row r="484" spans="2:65" s="1" customFormat="1">
      <c r="B484" s="32"/>
      <c r="C484" s="33"/>
      <c r="D484" s="185" t="s">
        <v>129</v>
      </c>
      <c r="E484" s="33"/>
      <c r="F484" s="186" t="s">
        <v>608</v>
      </c>
      <c r="G484" s="33"/>
      <c r="H484" s="33"/>
      <c r="I484" s="101"/>
      <c r="J484" s="33"/>
      <c r="K484" s="33"/>
      <c r="L484" s="36"/>
      <c r="M484" s="187"/>
      <c r="N484" s="58"/>
      <c r="O484" s="58"/>
      <c r="P484" s="58"/>
      <c r="Q484" s="58"/>
      <c r="R484" s="58"/>
      <c r="S484" s="58"/>
      <c r="T484" s="59"/>
      <c r="AT484" s="15" t="s">
        <v>129</v>
      </c>
      <c r="AU484" s="15" t="s">
        <v>82</v>
      </c>
    </row>
    <row r="485" spans="2:65" s="1" customFormat="1" ht="16.5" customHeight="1">
      <c r="B485" s="32"/>
      <c r="C485" s="173" t="s">
        <v>610</v>
      </c>
      <c r="D485" s="173" t="s">
        <v>122</v>
      </c>
      <c r="E485" s="174" t="s">
        <v>611</v>
      </c>
      <c r="F485" s="175" t="s">
        <v>612</v>
      </c>
      <c r="G485" s="176" t="s">
        <v>543</v>
      </c>
      <c r="H485" s="177">
        <v>1</v>
      </c>
      <c r="I485" s="178"/>
      <c r="J485" s="179">
        <f>ROUND(I485*H485,2)</f>
        <v>0</v>
      </c>
      <c r="K485" s="175" t="s">
        <v>1</v>
      </c>
      <c r="L485" s="36"/>
      <c r="M485" s="180" t="s">
        <v>1</v>
      </c>
      <c r="N485" s="181" t="s">
        <v>43</v>
      </c>
      <c r="O485" s="58"/>
      <c r="P485" s="182">
        <f>O485*H485</f>
        <v>0</v>
      </c>
      <c r="Q485" s="182">
        <v>0</v>
      </c>
      <c r="R485" s="182">
        <f>Q485*H485</f>
        <v>0</v>
      </c>
      <c r="S485" s="182">
        <v>0</v>
      </c>
      <c r="T485" s="183">
        <f>S485*H485</f>
        <v>0</v>
      </c>
      <c r="AR485" s="15" t="s">
        <v>127</v>
      </c>
      <c r="AT485" s="15" t="s">
        <v>122</v>
      </c>
      <c r="AU485" s="15" t="s">
        <v>82</v>
      </c>
      <c r="AY485" s="15" t="s">
        <v>120</v>
      </c>
      <c r="BE485" s="184">
        <f>IF(N485="základní",J485,0)</f>
        <v>0</v>
      </c>
      <c r="BF485" s="184">
        <f>IF(N485="snížená",J485,0)</f>
        <v>0</v>
      </c>
      <c r="BG485" s="184">
        <f>IF(N485="zákl. přenesená",J485,0)</f>
        <v>0</v>
      </c>
      <c r="BH485" s="184">
        <f>IF(N485="sníž. přenesená",J485,0)</f>
        <v>0</v>
      </c>
      <c r="BI485" s="184">
        <f>IF(N485="nulová",J485,0)</f>
        <v>0</v>
      </c>
      <c r="BJ485" s="15" t="s">
        <v>80</v>
      </c>
      <c r="BK485" s="184">
        <f>ROUND(I485*H485,2)</f>
        <v>0</v>
      </c>
      <c r="BL485" s="15" t="s">
        <v>127</v>
      </c>
      <c r="BM485" s="15" t="s">
        <v>613</v>
      </c>
    </row>
    <row r="486" spans="2:65" s="1" customFormat="1">
      <c r="B486" s="32"/>
      <c r="C486" s="33"/>
      <c r="D486" s="185" t="s">
        <v>129</v>
      </c>
      <c r="E486" s="33"/>
      <c r="F486" s="186" t="s">
        <v>612</v>
      </c>
      <c r="G486" s="33"/>
      <c r="H486" s="33"/>
      <c r="I486" s="101"/>
      <c r="J486" s="33"/>
      <c r="K486" s="33"/>
      <c r="L486" s="36"/>
      <c r="M486" s="187"/>
      <c r="N486" s="58"/>
      <c r="O486" s="58"/>
      <c r="P486" s="58"/>
      <c r="Q486" s="58"/>
      <c r="R486" s="58"/>
      <c r="S486" s="58"/>
      <c r="T486" s="59"/>
      <c r="AT486" s="15" t="s">
        <v>129</v>
      </c>
      <c r="AU486" s="15" t="s">
        <v>82</v>
      </c>
    </row>
    <row r="487" spans="2:65" s="1" customFormat="1" ht="16.5" customHeight="1">
      <c r="B487" s="32"/>
      <c r="C487" s="173" t="s">
        <v>614</v>
      </c>
      <c r="D487" s="173" t="s">
        <v>122</v>
      </c>
      <c r="E487" s="174" t="s">
        <v>615</v>
      </c>
      <c r="F487" s="175" t="s">
        <v>616</v>
      </c>
      <c r="G487" s="176" t="s">
        <v>617</v>
      </c>
      <c r="H487" s="177">
        <v>7</v>
      </c>
      <c r="I487" s="178"/>
      <c r="J487" s="179">
        <f>ROUND(I487*H487,2)</f>
        <v>0</v>
      </c>
      <c r="K487" s="175" t="s">
        <v>1</v>
      </c>
      <c r="L487" s="36"/>
      <c r="M487" s="180" t="s">
        <v>1</v>
      </c>
      <c r="N487" s="181" t="s">
        <v>43</v>
      </c>
      <c r="O487" s="58"/>
      <c r="P487" s="182">
        <f>O487*H487</f>
        <v>0</v>
      </c>
      <c r="Q487" s="182">
        <v>0</v>
      </c>
      <c r="R487" s="182">
        <f>Q487*H487</f>
        <v>0</v>
      </c>
      <c r="S487" s="182">
        <v>0</v>
      </c>
      <c r="T487" s="183">
        <f>S487*H487</f>
        <v>0</v>
      </c>
      <c r="AR487" s="15" t="s">
        <v>127</v>
      </c>
      <c r="AT487" s="15" t="s">
        <v>122</v>
      </c>
      <c r="AU487" s="15" t="s">
        <v>82</v>
      </c>
      <c r="AY487" s="15" t="s">
        <v>120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5" t="s">
        <v>80</v>
      </c>
      <c r="BK487" s="184">
        <f>ROUND(I487*H487,2)</f>
        <v>0</v>
      </c>
      <c r="BL487" s="15" t="s">
        <v>127</v>
      </c>
      <c r="BM487" s="15" t="s">
        <v>618</v>
      </c>
    </row>
    <row r="488" spans="2:65" s="1" customFormat="1">
      <c r="B488" s="32"/>
      <c r="C488" s="33"/>
      <c r="D488" s="185" t="s">
        <v>129</v>
      </c>
      <c r="E488" s="33"/>
      <c r="F488" s="186" t="s">
        <v>616</v>
      </c>
      <c r="G488" s="33"/>
      <c r="H488" s="33"/>
      <c r="I488" s="101"/>
      <c r="J488" s="33"/>
      <c r="K488" s="33"/>
      <c r="L488" s="36"/>
      <c r="M488" s="187"/>
      <c r="N488" s="58"/>
      <c r="O488" s="58"/>
      <c r="P488" s="58"/>
      <c r="Q488" s="58"/>
      <c r="R488" s="58"/>
      <c r="S488" s="58"/>
      <c r="T488" s="59"/>
      <c r="AT488" s="15" t="s">
        <v>129</v>
      </c>
      <c r="AU488" s="15" t="s">
        <v>82</v>
      </c>
    </row>
    <row r="489" spans="2:65" s="10" customFormat="1" ht="22.95" customHeight="1">
      <c r="B489" s="157"/>
      <c r="C489" s="158"/>
      <c r="D489" s="159" t="s">
        <v>71</v>
      </c>
      <c r="E489" s="171" t="s">
        <v>619</v>
      </c>
      <c r="F489" s="171" t="s">
        <v>620</v>
      </c>
      <c r="G489" s="158"/>
      <c r="H489" s="158"/>
      <c r="I489" s="161"/>
      <c r="J489" s="172">
        <f>BK489</f>
        <v>0</v>
      </c>
      <c r="K489" s="158"/>
      <c r="L489" s="163"/>
      <c r="M489" s="164"/>
      <c r="N489" s="165"/>
      <c r="O489" s="165"/>
      <c r="P489" s="166">
        <f>SUM(P490:P513)</f>
        <v>0</v>
      </c>
      <c r="Q489" s="165"/>
      <c r="R489" s="166">
        <f>SUM(R490:R513)</f>
        <v>0</v>
      </c>
      <c r="S489" s="165"/>
      <c r="T489" s="167">
        <f>SUM(T490:T513)</f>
        <v>0</v>
      </c>
      <c r="AR489" s="168" t="s">
        <v>80</v>
      </c>
      <c r="AT489" s="169" t="s">
        <v>71</v>
      </c>
      <c r="AU489" s="169" t="s">
        <v>80</v>
      </c>
      <c r="AY489" s="168" t="s">
        <v>120</v>
      </c>
      <c r="BK489" s="170">
        <f>SUM(BK490:BK513)</f>
        <v>0</v>
      </c>
    </row>
    <row r="490" spans="2:65" s="1" customFormat="1" ht="16.5" customHeight="1">
      <c r="B490" s="32"/>
      <c r="C490" s="173" t="s">
        <v>621</v>
      </c>
      <c r="D490" s="173" t="s">
        <v>122</v>
      </c>
      <c r="E490" s="174" t="s">
        <v>622</v>
      </c>
      <c r="F490" s="175" t="s">
        <v>623</v>
      </c>
      <c r="G490" s="176" t="s">
        <v>338</v>
      </c>
      <c r="H490" s="177">
        <v>8</v>
      </c>
      <c r="I490" s="178"/>
      <c r="J490" s="179">
        <f>ROUND(I490*H490,2)</f>
        <v>0</v>
      </c>
      <c r="K490" s="175" t="s">
        <v>1</v>
      </c>
      <c r="L490" s="36"/>
      <c r="M490" s="180" t="s">
        <v>1</v>
      </c>
      <c r="N490" s="181" t="s">
        <v>43</v>
      </c>
      <c r="O490" s="58"/>
      <c r="P490" s="182">
        <f>O490*H490</f>
        <v>0</v>
      </c>
      <c r="Q490" s="182">
        <v>0</v>
      </c>
      <c r="R490" s="182">
        <f>Q490*H490</f>
        <v>0</v>
      </c>
      <c r="S490" s="182">
        <v>0</v>
      </c>
      <c r="T490" s="183">
        <f>S490*H490</f>
        <v>0</v>
      </c>
      <c r="AR490" s="15" t="s">
        <v>127</v>
      </c>
      <c r="AT490" s="15" t="s">
        <v>122</v>
      </c>
      <c r="AU490" s="15" t="s">
        <v>82</v>
      </c>
      <c r="AY490" s="15" t="s">
        <v>120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5" t="s">
        <v>80</v>
      </c>
      <c r="BK490" s="184">
        <f>ROUND(I490*H490,2)</f>
        <v>0</v>
      </c>
      <c r="BL490" s="15" t="s">
        <v>127</v>
      </c>
      <c r="BM490" s="15" t="s">
        <v>624</v>
      </c>
    </row>
    <row r="491" spans="2:65" s="1" customFormat="1">
      <c r="B491" s="32"/>
      <c r="C491" s="33"/>
      <c r="D491" s="185" t="s">
        <v>129</v>
      </c>
      <c r="E491" s="33"/>
      <c r="F491" s="186" t="s">
        <v>623</v>
      </c>
      <c r="G491" s="33"/>
      <c r="H491" s="33"/>
      <c r="I491" s="101"/>
      <c r="J491" s="33"/>
      <c r="K491" s="33"/>
      <c r="L491" s="36"/>
      <c r="M491" s="187"/>
      <c r="N491" s="58"/>
      <c r="O491" s="58"/>
      <c r="P491" s="58"/>
      <c r="Q491" s="58"/>
      <c r="R491" s="58"/>
      <c r="S491" s="58"/>
      <c r="T491" s="59"/>
      <c r="AT491" s="15" t="s">
        <v>129</v>
      </c>
      <c r="AU491" s="15" t="s">
        <v>82</v>
      </c>
    </row>
    <row r="492" spans="2:65" s="11" customFormat="1">
      <c r="B492" s="188"/>
      <c r="C492" s="189"/>
      <c r="D492" s="185" t="s">
        <v>130</v>
      </c>
      <c r="E492" s="190" t="s">
        <v>1</v>
      </c>
      <c r="F492" s="191" t="s">
        <v>162</v>
      </c>
      <c r="G492" s="189"/>
      <c r="H492" s="192">
        <v>8</v>
      </c>
      <c r="I492" s="193"/>
      <c r="J492" s="189"/>
      <c r="K492" s="189"/>
      <c r="L492" s="194"/>
      <c r="M492" s="195"/>
      <c r="N492" s="196"/>
      <c r="O492" s="196"/>
      <c r="P492" s="196"/>
      <c r="Q492" s="196"/>
      <c r="R492" s="196"/>
      <c r="S492" s="196"/>
      <c r="T492" s="197"/>
      <c r="AT492" s="198" t="s">
        <v>130</v>
      </c>
      <c r="AU492" s="198" t="s">
        <v>82</v>
      </c>
      <c r="AV492" s="11" t="s">
        <v>82</v>
      </c>
      <c r="AW492" s="11" t="s">
        <v>34</v>
      </c>
      <c r="AX492" s="11" t="s">
        <v>72</v>
      </c>
      <c r="AY492" s="198" t="s">
        <v>120</v>
      </c>
    </row>
    <row r="493" spans="2:65" s="12" customFormat="1">
      <c r="B493" s="199"/>
      <c r="C493" s="200"/>
      <c r="D493" s="185" t="s">
        <v>130</v>
      </c>
      <c r="E493" s="201" t="s">
        <v>1</v>
      </c>
      <c r="F493" s="202" t="s">
        <v>132</v>
      </c>
      <c r="G493" s="200"/>
      <c r="H493" s="203">
        <v>8</v>
      </c>
      <c r="I493" s="204"/>
      <c r="J493" s="200"/>
      <c r="K493" s="200"/>
      <c r="L493" s="205"/>
      <c r="M493" s="206"/>
      <c r="N493" s="207"/>
      <c r="O493" s="207"/>
      <c r="P493" s="207"/>
      <c r="Q493" s="207"/>
      <c r="R493" s="207"/>
      <c r="S493" s="207"/>
      <c r="T493" s="208"/>
      <c r="AT493" s="209" t="s">
        <v>130</v>
      </c>
      <c r="AU493" s="209" t="s">
        <v>82</v>
      </c>
      <c r="AV493" s="12" t="s">
        <v>127</v>
      </c>
      <c r="AW493" s="12" t="s">
        <v>34</v>
      </c>
      <c r="AX493" s="12" t="s">
        <v>80</v>
      </c>
      <c r="AY493" s="209" t="s">
        <v>120</v>
      </c>
    </row>
    <row r="494" spans="2:65" s="1" customFormat="1" ht="16.5" customHeight="1">
      <c r="B494" s="32"/>
      <c r="C494" s="173" t="s">
        <v>625</v>
      </c>
      <c r="D494" s="173" t="s">
        <v>122</v>
      </c>
      <c r="E494" s="174" t="s">
        <v>626</v>
      </c>
      <c r="F494" s="175" t="s">
        <v>627</v>
      </c>
      <c r="G494" s="176" t="s">
        <v>338</v>
      </c>
      <c r="H494" s="177">
        <v>234.56</v>
      </c>
      <c r="I494" s="178"/>
      <c r="J494" s="179">
        <f>ROUND(I494*H494,2)</f>
        <v>0</v>
      </c>
      <c r="K494" s="175" t="s">
        <v>126</v>
      </c>
      <c r="L494" s="36"/>
      <c r="M494" s="180" t="s">
        <v>1</v>
      </c>
      <c r="N494" s="181" t="s">
        <v>43</v>
      </c>
      <c r="O494" s="58"/>
      <c r="P494" s="182">
        <f>O494*H494</f>
        <v>0</v>
      </c>
      <c r="Q494" s="182">
        <v>0</v>
      </c>
      <c r="R494" s="182">
        <f>Q494*H494</f>
        <v>0</v>
      </c>
      <c r="S494" s="182">
        <v>0</v>
      </c>
      <c r="T494" s="183">
        <f>S494*H494</f>
        <v>0</v>
      </c>
      <c r="AR494" s="15" t="s">
        <v>127</v>
      </c>
      <c r="AT494" s="15" t="s">
        <v>122</v>
      </c>
      <c r="AU494" s="15" t="s">
        <v>82</v>
      </c>
      <c r="AY494" s="15" t="s">
        <v>120</v>
      </c>
      <c r="BE494" s="184">
        <f>IF(N494="základní",J494,0)</f>
        <v>0</v>
      </c>
      <c r="BF494" s="184">
        <f>IF(N494="snížená",J494,0)</f>
        <v>0</v>
      </c>
      <c r="BG494" s="184">
        <f>IF(N494="zákl. přenesená",J494,0)</f>
        <v>0</v>
      </c>
      <c r="BH494" s="184">
        <f>IF(N494="sníž. přenesená",J494,0)</f>
        <v>0</v>
      </c>
      <c r="BI494" s="184">
        <f>IF(N494="nulová",J494,0)</f>
        <v>0</v>
      </c>
      <c r="BJ494" s="15" t="s">
        <v>80</v>
      </c>
      <c r="BK494" s="184">
        <f>ROUND(I494*H494,2)</f>
        <v>0</v>
      </c>
      <c r="BL494" s="15" t="s">
        <v>127</v>
      </c>
      <c r="BM494" s="15" t="s">
        <v>628</v>
      </c>
    </row>
    <row r="495" spans="2:65" s="1" customFormat="1">
      <c r="B495" s="32"/>
      <c r="C495" s="33"/>
      <c r="D495" s="185" t="s">
        <v>129</v>
      </c>
      <c r="E495" s="33"/>
      <c r="F495" s="186" t="s">
        <v>627</v>
      </c>
      <c r="G495" s="33"/>
      <c r="H495" s="33"/>
      <c r="I495" s="101"/>
      <c r="J495" s="33"/>
      <c r="K495" s="33"/>
      <c r="L495" s="36"/>
      <c r="M495" s="187"/>
      <c r="N495" s="58"/>
      <c r="O495" s="58"/>
      <c r="P495" s="58"/>
      <c r="Q495" s="58"/>
      <c r="R495" s="58"/>
      <c r="S495" s="58"/>
      <c r="T495" s="59"/>
      <c r="AT495" s="15" t="s">
        <v>129</v>
      </c>
      <c r="AU495" s="15" t="s">
        <v>82</v>
      </c>
    </row>
    <row r="496" spans="2:65" s="11" customFormat="1">
      <c r="B496" s="188"/>
      <c r="C496" s="189"/>
      <c r="D496" s="185" t="s">
        <v>130</v>
      </c>
      <c r="E496" s="190" t="s">
        <v>1</v>
      </c>
      <c r="F496" s="191" t="s">
        <v>629</v>
      </c>
      <c r="G496" s="189"/>
      <c r="H496" s="192">
        <v>234.56</v>
      </c>
      <c r="I496" s="193"/>
      <c r="J496" s="189"/>
      <c r="K496" s="189"/>
      <c r="L496" s="194"/>
      <c r="M496" s="195"/>
      <c r="N496" s="196"/>
      <c r="O496" s="196"/>
      <c r="P496" s="196"/>
      <c r="Q496" s="196"/>
      <c r="R496" s="196"/>
      <c r="S496" s="196"/>
      <c r="T496" s="197"/>
      <c r="AT496" s="198" t="s">
        <v>130</v>
      </c>
      <c r="AU496" s="198" t="s">
        <v>82</v>
      </c>
      <c r="AV496" s="11" t="s">
        <v>82</v>
      </c>
      <c r="AW496" s="11" t="s">
        <v>34</v>
      </c>
      <c r="AX496" s="11" t="s">
        <v>72</v>
      </c>
      <c r="AY496" s="198" t="s">
        <v>120</v>
      </c>
    </row>
    <row r="497" spans="2:65" s="12" customFormat="1">
      <c r="B497" s="199"/>
      <c r="C497" s="200"/>
      <c r="D497" s="185" t="s">
        <v>130</v>
      </c>
      <c r="E497" s="201" t="s">
        <v>1</v>
      </c>
      <c r="F497" s="202" t="s">
        <v>132</v>
      </c>
      <c r="G497" s="200"/>
      <c r="H497" s="203">
        <v>234.56</v>
      </c>
      <c r="I497" s="204"/>
      <c r="J497" s="200"/>
      <c r="K497" s="200"/>
      <c r="L497" s="205"/>
      <c r="M497" s="206"/>
      <c r="N497" s="207"/>
      <c r="O497" s="207"/>
      <c r="P497" s="207"/>
      <c r="Q497" s="207"/>
      <c r="R497" s="207"/>
      <c r="S497" s="207"/>
      <c r="T497" s="208"/>
      <c r="AT497" s="209" t="s">
        <v>130</v>
      </c>
      <c r="AU497" s="209" t="s">
        <v>82</v>
      </c>
      <c r="AV497" s="12" t="s">
        <v>127</v>
      </c>
      <c r="AW497" s="12" t="s">
        <v>34</v>
      </c>
      <c r="AX497" s="12" t="s">
        <v>80</v>
      </c>
      <c r="AY497" s="209" t="s">
        <v>120</v>
      </c>
    </row>
    <row r="498" spans="2:65" s="1" customFormat="1" ht="16.5" customHeight="1">
      <c r="B498" s="32"/>
      <c r="C498" s="173" t="s">
        <v>630</v>
      </c>
      <c r="D498" s="173" t="s">
        <v>122</v>
      </c>
      <c r="E498" s="174" t="s">
        <v>631</v>
      </c>
      <c r="F498" s="175" t="s">
        <v>632</v>
      </c>
      <c r="G498" s="176" t="s">
        <v>338</v>
      </c>
      <c r="H498" s="177">
        <v>3703.84</v>
      </c>
      <c r="I498" s="178"/>
      <c r="J498" s="179">
        <f>ROUND(I498*H498,2)</f>
        <v>0</v>
      </c>
      <c r="K498" s="175" t="s">
        <v>126</v>
      </c>
      <c r="L498" s="36"/>
      <c r="M498" s="180" t="s">
        <v>1</v>
      </c>
      <c r="N498" s="181" t="s">
        <v>43</v>
      </c>
      <c r="O498" s="58"/>
      <c r="P498" s="182">
        <f>O498*H498</f>
        <v>0</v>
      </c>
      <c r="Q498" s="182">
        <v>0</v>
      </c>
      <c r="R498" s="182">
        <f>Q498*H498</f>
        <v>0</v>
      </c>
      <c r="S498" s="182">
        <v>0</v>
      </c>
      <c r="T498" s="183">
        <f>S498*H498</f>
        <v>0</v>
      </c>
      <c r="AR498" s="15" t="s">
        <v>127</v>
      </c>
      <c r="AT498" s="15" t="s">
        <v>122</v>
      </c>
      <c r="AU498" s="15" t="s">
        <v>82</v>
      </c>
      <c r="AY498" s="15" t="s">
        <v>120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5" t="s">
        <v>80</v>
      </c>
      <c r="BK498" s="184">
        <f>ROUND(I498*H498,2)</f>
        <v>0</v>
      </c>
      <c r="BL498" s="15" t="s">
        <v>127</v>
      </c>
      <c r="BM498" s="15" t="s">
        <v>633</v>
      </c>
    </row>
    <row r="499" spans="2:65" s="1" customFormat="1">
      <c r="B499" s="32"/>
      <c r="C499" s="33"/>
      <c r="D499" s="185" t="s">
        <v>129</v>
      </c>
      <c r="E499" s="33"/>
      <c r="F499" s="186" t="s">
        <v>632</v>
      </c>
      <c r="G499" s="33"/>
      <c r="H499" s="33"/>
      <c r="I499" s="101"/>
      <c r="J499" s="33"/>
      <c r="K499" s="33"/>
      <c r="L499" s="36"/>
      <c r="M499" s="187"/>
      <c r="N499" s="58"/>
      <c r="O499" s="58"/>
      <c r="P499" s="58"/>
      <c r="Q499" s="58"/>
      <c r="R499" s="58"/>
      <c r="S499" s="58"/>
      <c r="T499" s="59"/>
      <c r="AT499" s="15" t="s">
        <v>129</v>
      </c>
      <c r="AU499" s="15" t="s">
        <v>82</v>
      </c>
    </row>
    <row r="500" spans="2:65" s="11" customFormat="1">
      <c r="B500" s="188"/>
      <c r="C500" s="189"/>
      <c r="D500" s="185" t="s">
        <v>130</v>
      </c>
      <c r="E500" s="190" t="s">
        <v>1</v>
      </c>
      <c r="F500" s="191" t="s">
        <v>634</v>
      </c>
      <c r="G500" s="189"/>
      <c r="H500" s="192">
        <v>3703.84</v>
      </c>
      <c r="I500" s="193"/>
      <c r="J500" s="189"/>
      <c r="K500" s="189"/>
      <c r="L500" s="194"/>
      <c r="M500" s="195"/>
      <c r="N500" s="196"/>
      <c r="O500" s="196"/>
      <c r="P500" s="196"/>
      <c r="Q500" s="196"/>
      <c r="R500" s="196"/>
      <c r="S500" s="196"/>
      <c r="T500" s="197"/>
      <c r="AT500" s="198" t="s">
        <v>130</v>
      </c>
      <c r="AU500" s="198" t="s">
        <v>82</v>
      </c>
      <c r="AV500" s="11" t="s">
        <v>82</v>
      </c>
      <c r="AW500" s="11" t="s">
        <v>34</v>
      </c>
      <c r="AX500" s="11" t="s">
        <v>72</v>
      </c>
      <c r="AY500" s="198" t="s">
        <v>120</v>
      </c>
    </row>
    <row r="501" spans="2:65" s="12" customFormat="1">
      <c r="B501" s="199"/>
      <c r="C501" s="200"/>
      <c r="D501" s="185" t="s">
        <v>130</v>
      </c>
      <c r="E501" s="201" t="s">
        <v>1</v>
      </c>
      <c r="F501" s="202" t="s">
        <v>132</v>
      </c>
      <c r="G501" s="200"/>
      <c r="H501" s="203">
        <v>3703.84</v>
      </c>
      <c r="I501" s="204"/>
      <c r="J501" s="200"/>
      <c r="K501" s="200"/>
      <c r="L501" s="205"/>
      <c r="M501" s="206"/>
      <c r="N501" s="207"/>
      <c r="O501" s="207"/>
      <c r="P501" s="207"/>
      <c r="Q501" s="207"/>
      <c r="R501" s="207"/>
      <c r="S501" s="207"/>
      <c r="T501" s="208"/>
      <c r="AT501" s="209" t="s">
        <v>130</v>
      </c>
      <c r="AU501" s="209" t="s">
        <v>82</v>
      </c>
      <c r="AV501" s="12" t="s">
        <v>127</v>
      </c>
      <c r="AW501" s="12" t="s">
        <v>34</v>
      </c>
      <c r="AX501" s="12" t="s">
        <v>80</v>
      </c>
      <c r="AY501" s="209" t="s">
        <v>120</v>
      </c>
    </row>
    <row r="502" spans="2:65" s="1" customFormat="1" ht="16.5" customHeight="1">
      <c r="B502" s="32"/>
      <c r="C502" s="173" t="s">
        <v>635</v>
      </c>
      <c r="D502" s="173" t="s">
        <v>122</v>
      </c>
      <c r="E502" s="174" t="s">
        <v>636</v>
      </c>
      <c r="F502" s="175" t="s">
        <v>637</v>
      </c>
      <c r="G502" s="176" t="s">
        <v>338</v>
      </c>
      <c r="H502" s="177">
        <v>113.2</v>
      </c>
      <c r="I502" s="178"/>
      <c r="J502" s="179">
        <f>ROUND(I502*H502,2)</f>
        <v>0</v>
      </c>
      <c r="K502" s="175" t="s">
        <v>126</v>
      </c>
      <c r="L502" s="36"/>
      <c r="M502" s="180" t="s">
        <v>1</v>
      </c>
      <c r="N502" s="181" t="s">
        <v>43</v>
      </c>
      <c r="O502" s="58"/>
      <c r="P502" s="182">
        <f>O502*H502</f>
        <v>0</v>
      </c>
      <c r="Q502" s="182">
        <v>0</v>
      </c>
      <c r="R502" s="182">
        <f>Q502*H502</f>
        <v>0</v>
      </c>
      <c r="S502" s="182">
        <v>0</v>
      </c>
      <c r="T502" s="183">
        <f>S502*H502</f>
        <v>0</v>
      </c>
      <c r="AR502" s="15" t="s">
        <v>127</v>
      </c>
      <c r="AT502" s="15" t="s">
        <v>122</v>
      </c>
      <c r="AU502" s="15" t="s">
        <v>82</v>
      </c>
      <c r="AY502" s="15" t="s">
        <v>120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5" t="s">
        <v>80</v>
      </c>
      <c r="BK502" s="184">
        <f>ROUND(I502*H502,2)</f>
        <v>0</v>
      </c>
      <c r="BL502" s="15" t="s">
        <v>127</v>
      </c>
      <c r="BM502" s="15" t="s">
        <v>638</v>
      </c>
    </row>
    <row r="503" spans="2:65" s="1" customFormat="1" ht="19.2">
      <c r="B503" s="32"/>
      <c r="C503" s="33"/>
      <c r="D503" s="185" t="s">
        <v>129</v>
      </c>
      <c r="E503" s="33"/>
      <c r="F503" s="186" t="s">
        <v>637</v>
      </c>
      <c r="G503" s="33"/>
      <c r="H503" s="33"/>
      <c r="I503" s="101"/>
      <c r="J503" s="33"/>
      <c r="K503" s="33"/>
      <c r="L503" s="36"/>
      <c r="M503" s="187"/>
      <c r="N503" s="58"/>
      <c r="O503" s="58"/>
      <c r="P503" s="58"/>
      <c r="Q503" s="58"/>
      <c r="R503" s="58"/>
      <c r="S503" s="58"/>
      <c r="T503" s="59"/>
      <c r="AT503" s="15" t="s">
        <v>129</v>
      </c>
      <c r="AU503" s="15" t="s">
        <v>82</v>
      </c>
    </row>
    <row r="504" spans="2:65" s="11" customFormat="1">
      <c r="B504" s="188"/>
      <c r="C504" s="189"/>
      <c r="D504" s="185" t="s">
        <v>130</v>
      </c>
      <c r="E504" s="190" t="s">
        <v>1</v>
      </c>
      <c r="F504" s="191" t="s">
        <v>639</v>
      </c>
      <c r="G504" s="189"/>
      <c r="H504" s="192">
        <v>113.2</v>
      </c>
      <c r="I504" s="193"/>
      <c r="J504" s="189"/>
      <c r="K504" s="189"/>
      <c r="L504" s="194"/>
      <c r="M504" s="195"/>
      <c r="N504" s="196"/>
      <c r="O504" s="196"/>
      <c r="P504" s="196"/>
      <c r="Q504" s="196"/>
      <c r="R504" s="196"/>
      <c r="S504" s="196"/>
      <c r="T504" s="197"/>
      <c r="AT504" s="198" t="s">
        <v>130</v>
      </c>
      <c r="AU504" s="198" t="s">
        <v>82</v>
      </c>
      <c r="AV504" s="11" t="s">
        <v>82</v>
      </c>
      <c r="AW504" s="11" t="s">
        <v>34</v>
      </c>
      <c r="AX504" s="11" t="s">
        <v>72</v>
      </c>
      <c r="AY504" s="198" t="s">
        <v>120</v>
      </c>
    </row>
    <row r="505" spans="2:65" s="12" customFormat="1">
      <c r="B505" s="199"/>
      <c r="C505" s="200"/>
      <c r="D505" s="185" t="s">
        <v>130</v>
      </c>
      <c r="E505" s="201" t="s">
        <v>1</v>
      </c>
      <c r="F505" s="202" t="s">
        <v>132</v>
      </c>
      <c r="G505" s="200"/>
      <c r="H505" s="203">
        <v>113.2</v>
      </c>
      <c r="I505" s="204"/>
      <c r="J505" s="200"/>
      <c r="K505" s="200"/>
      <c r="L505" s="205"/>
      <c r="M505" s="206"/>
      <c r="N505" s="207"/>
      <c r="O505" s="207"/>
      <c r="P505" s="207"/>
      <c r="Q505" s="207"/>
      <c r="R505" s="207"/>
      <c r="S505" s="207"/>
      <c r="T505" s="208"/>
      <c r="AT505" s="209" t="s">
        <v>130</v>
      </c>
      <c r="AU505" s="209" t="s">
        <v>82</v>
      </c>
      <c r="AV505" s="12" t="s">
        <v>127</v>
      </c>
      <c r="AW505" s="12" t="s">
        <v>34</v>
      </c>
      <c r="AX505" s="12" t="s">
        <v>80</v>
      </c>
      <c r="AY505" s="209" t="s">
        <v>120</v>
      </c>
    </row>
    <row r="506" spans="2:65" s="1" customFormat="1" ht="16.5" customHeight="1">
      <c r="B506" s="32"/>
      <c r="C506" s="173" t="s">
        <v>640</v>
      </c>
      <c r="D506" s="173" t="s">
        <v>122</v>
      </c>
      <c r="E506" s="174" t="s">
        <v>641</v>
      </c>
      <c r="F506" s="175" t="s">
        <v>642</v>
      </c>
      <c r="G506" s="176" t="s">
        <v>338</v>
      </c>
      <c r="H506" s="177">
        <v>70.47</v>
      </c>
      <c r="I506" s="178"/>
      <c r="J506" s="179">
        <f>ROUND(I506*H506,2)</f>
        <v>0</v>
      </c>
      <c r="K506" s="175" t="s">
        <v>126</v>
      </c>
      <c r="L506" s="36"/>
      <c r="M506" s="180" t="s">
        <v>1</v>
      </c>
      <c r="N506" s="181" t="s">
        <v>43</v>
      </c>
      <c r="O506" s="58"/>
      <c r="P506" s="182">
        <f>O506*H506</f>
        <v>0</v>
      </c>
      <c r="Q506" s="182">
        <v>0</v>
      </c>
      <c r="R506" s="182">
        <f>Q506*H506</f>
        <v>0</v>
      </c>
      <c r="S506" s="182">
        <v>0</v>
      </c>
      <c r="T506" s="183">
        <f>S506*H506</f>
        <v>0</v>
      </c>
      <c r="AR506" s="15" t="s">
        <v>127</v>
      </c>
      <c r="AT506" s="15" t="s">
        <v>122</v>
      </c>
      <c r="AU506" s="15" t="s">
        <v>82</v>
      </c>
      <c r="AY506" s="15" t="s">
        <v>120</v>
      </c>
      <c r="BE506" s="184">
        <f>IF(N506="základní",J506,0)</f>
        <v>0</v>
      </c>
      <c r="BF506" s="184">
        <f>IF(N506="snížená",J506,0)</f>
        <v>0</v>
      </c>
      <c r="BG506" s="184">
        <f>IF(N506="zákl. přenesená",J506,0)</f>
        <v>0</v>
      </c>
      <c r="BH506" s="184">
        <f>IF(N506="sníž. přenesená",J506,0)</f>
        <v>0</v>
      </c>
      <c r="BI506" s="184">
        <f>IF(N506="nulová",J506,0)</f>
        <v>0</v>
      </c>
      <c r="BJ506" s="15" t="s">
        <v>80</v>
      </c>
      <c r="BK506" s="184">
        <f>ROUND(I506*H506,2)</f>
        <v>0</v>
      </c>
      <c r="BL506" s="15" t="s">
        <v>127</v>
      </c>
      <c r="BM506" s="15" t="s">
        <v>643</v>
      </c>
    </row>
    <row r="507" spans="2:65" s="1" customFormat="1" ht="19.2">
      <c r="B507" s="32"/>
      <c r="C507" s="33"/>
      <c r="D507" s="185" t="s">
        <v>129</v>
      </c>
      <c r="E507" s="33"/>
      <c r="F507" s="186" t="s">
        <v>642</v>
      </c>
      <c r="G507" s="33"/>
      <c r="H507" s="33"/>
      <c r="I507" s="101"/>
      <c r="J507" s="33"/>
      <c r="K507" s="33"/>
      <c r="L507" s="36"/>
      <c r="M507" s="187"/>
      <c r="N507" s="58"/>
      <c r="O507" s="58"/>
      <c r="P507" s="58"/>
      <c r="Q507" s="58"/>
      <c r="R507" s="58"/>
      <c r="S507" s="58"/>
      <c r="T507" s="59"/>
      <c r="AT507" s="15" t="s">
        <v>129</v>
      </c>
      <c r="AU507" s="15" t="s">
        <v>82</v>
      </c>
    </row>
    <row r="508" spans="2:65" s="11" customFormat="1">
      <c r="B508" s="188"/>
      <c r="C508" s="189"/>
      <c r="D508" s="185" t="s">
        <v>130</v>
      </c>
      <c r="E508" s="190" t="s">
        <v>1</v>
      </c>
      <c r="F508" s="191" t="s">
        <v>644</v>
      </c>
      <c r="G508" s="189"/>
      <c r="H508" s="192">
        <v>70.47</v>
      </c>
      <c r="I508" s="193"/>
      <c r="J508" s="189"/>
      <c r="K508" s="189"/>
      <c r="L508" s="194"/>
      <c r="M508" s="195"/>
      <c r="N508" s="196"/>
      <c r="O508" s="196"/>
      <c r="P508" s="196"/>
      <c r="Q508" s="196"/>
      <c r="R508" s="196"/>
      <c r="S508" s="196"/>
      <c r="T508" s="197"/>
      <c r="AT508" s="198" t="s">
        <v>130</v>
      </c>
      <c r="AU508" s="198" t="s">
        <v>82</v>
      </c>
      <c r="AV508" s="11" t="s">
        <v>82</v>
      </c>
      <c r="AW508" s="11" t="s">
        <v>34</v>
      </c>
      <c r="AX508" s="11" t="s">
        <v>72</v>
      </c>
      <c r="AY508" s="198" t="s">
        <v>120</v>
      </c>
    </row>
    <row r="509" spans="2:65" s="12" customFormat="1">
      <c r="B509" s="199"/>
      <c r="C509" s="200"/>
      <c r="D509" s="185" t="s">
        <v>130</v>
      </c>
      <c r="E509" s="201" t="s">
        <v>1</v>
      </c>
      <c r="F509" s="202" t="s">
        <v>132</v>
      </c>
      <c r="G509" s="200"/>
      <c r="H509" s="203">
        <v>70.47</v>
      </c>
      <c r="I509" s="204"/>
      <c r="J509" s="200"/>
      <c r="K509" s="200"/>
      <c r="L509" s="205"/>
      <c r="M509" s="206"/>
      <c r="N509" s="207"/>
      <c r="O509" s="207"/>
      <c r="P509" s="207"/>
      <c r="Q509" s="207"/>
      <c r="R509" s="207"/>
      <c r="S509" s="207"/>
      <c r="T509" s="208"/>
      <c r="AT509" s="209" t="s">
        <v>130</v>
      </c>
      <c r="AU509" s="209" t="s">
        <v>82</v>
      </c>
      <c r="AV509" s="12" t="s">
        <v>127</v>
      </c>
      <c r="AW509" s="12" t="s">
        <v>34</v>
      </c>
      <c r="AX509" s="12" t="s">
        <v>80</v>
      </c>
      <c r="AY509" s="209" t="s">
        <v>120</v>
      </c>
    </row>
    <row r="510" spans="2:65" s="1" customFormat="1" ht="16.5" customHeight="1">
      <c r="B510" s="32"/>
      <c r="C510" s="173" t="s">
        <v>645</v>
      </c>
      <c r="D510" s="173" t="s">
        <v>122</v>
      </c>
      <c r="E510" s="174" t="s">
        <v>646</v>
      </c>
      <c r="F510" s="175" t="s">
        <v>647</v>
      </c>
      <c r="G510" s="176" t="s">
        <v>338</v>
      </c>
      <c r="H510" s="177">
        <v>110.89</v>
      </c>
      <c r="I510" s="178"/>
      <c r="J510" s="179">
        <f>ROUND(I510*H510,2)</f>
        <v>0</v>
      </c>
      <c r="K510" s="175" t="s">
        <v>126</v>
      </c>
      <c r="L510" s="36"/>
      <c r="M510" s="180" t="s">
        <v>1</v>
      </c>
      <c r="N510" s="181" t="s">
        <v>43</v>
      </c>
      <c r="O510" s="58"/>
      <c r="P510" s="182">
        <f>O510*H510</f>
        <v>0</v>
      </c>
      <c r="Q510" s="182">
        <v>0</v>
      </c>
      <c r="R510" s="182">
        <f>Q510*H510</f>
        <v>0</v>
      </c>
      <c r="S510" s="182">
        <v>0</v>
      </c>
      <c r="T510" s="183">
        <f>S510*H510</f>
        <v>0</v>
      </c>
      <c r="AR510" s="15" t="s">
        <v>127</v>
      </c>
      <c r="AT510" s="15" t="s">
        <v>122</v>
      </c>
      <c r="AU510" s="15" t="s">
        <v>82</v>
      </c>
      <c r="AY510" s="15" t="s">
        <v>120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5" t="s">
        <v>80</v>
      </c>
      <c r="BK510" s="184">
        <f>ROUND(I510*H510,2)</f>
        <v>0</v>
      </c>
      <c r="BL510" s="15" t="s">
        <v>127</v>
      </c>
      <c r="BM510" s="15" t="s">
        <v>648</v>
      </c>
    </row>
    <row r="511" spans="2:65" s="1" customFormat="1" ht="19.2">
      <c r="B511" s="32"/>
      <c r="C511" s="33"/>
      <c r="D511" s="185" t="s">
        <v>129</v>
      </c>
      <c r="E511" s="33"/>
      <c r="F511" s="186" t="s">
        <v>647</v>
      </c>
      <c r="G511" s="33"/>
      <c r="H511" s="33"/>
      <c r="I511" s="101"/>
      <c r="J511" s="33"/>
      <c r="K511" s="33"/>
      <c r="L511" s="36"/>
      <c r="M511" s="187"/>
      <c r="N511" s="58"/>
      <c r="O511" s="58"/>
      <c r="P511" s="58"/>
      <c r="Q511" s="58"/>
      <c r="R511" s="58"/>
      <c r="S511" s="58"/>
      <c r="T511" s="59"/>
      <c r="AT511" s="15" t="s">
        <v>129</v>
      </c>
      <c r="AU511" s="15" t="s">
        <v>82</v>
      </c>
    </row>
    <row r="512" spans="2:65" s="11" customFormat="1">
      <c r="B512" s="188"/>
      <c r="C512" s="189"/>
      <c r="D512" s="185" t="s">
        <v>130</v>
      </c>
      <c r="E512" s="190" t="s">
        <v>1</v>
      </c>
      <c r="F512" s="191" t="s">
        <v>649</v>
      </c>
      <c r="G512" s="189"/>
      <c r="H512" s="192">
        <v>110.89</v>
      </c>
      <c r="I512" s="193"/>
      <c r="J512" s="189"/>
      <c r="K512" s="189"/>
      <c r="L512" s="194"/>
      <c r="M512" s="195"/>
      <c r="N512" s="196"/>
      <c r="O512" s="196"/>
      <c r="P512" s="196"/>
      <c r="Q512" s="196"/>
      <c r="R512" s="196"/>
      <c r="S512" s="196"/>
      <c r="T512" s="197"/>
      <c r="AT512" s="198" t="s">
        <v>130</v>
      </c>
      <c r="AU512" s="198" t="s">
        <v>82</v>
      </c>
      <c r="AV512" s="11" t="s">
        <v>82</v>
      </c>
      <c r="AW512" s="11" t="s">
        <v>34</v>
      </c>
      <c r="AX512" s="11" t="s">
        <v>72</v>
      </c>
      <c r="AY512" s="198" t="s">
        <v>120</v>
      </c>
    </row>
    <row r="513" spans="2:65" s="12" customFormat="1">
      <c r="B513" s="199"/>
      <c r="C513" s="200"/>
      <c r="D513" s="185" t="s">
        <v>130</v>
      </c>
      <c r="E513" s="201" t="s">
        <v>1</v>
      </c>
      <c r="F513" s="202" t="s">
        <v>132</v>
      </c>
      <c r="G513" s="200"/>
      <c r="H513" s="203">
        <v>110.89</v>
      </c>
      <c r="I513" s="204"/>
      <c r="J513" s="200"/>
      <c r="K513" s="200"/>
      <c r="L513" s="205"/>
      <c r="M513" s="206"/>
      <c r="N513" s="207"/>
      <c r="O513" s="207"/>
      <c r="P513" s="207"/>
      <c r="Q513" s="207"/>
      <c r="R513" s="207"/>
      <c r="S513" s="207"/>
      <c r="T513" s="208"/>
      <c r="AT513" s="209" t="s">
        <v>130</v>
      </c>
      <c r="AU513" s="209" t="s">
        <v>82</v>
      </c>
      <c r="AV513" s="12" t="s">
        <v>127</v>
      </c>
      <c r="AW513" s="12" t="s">
        <v>34</v>
      </c>
      <c r="AX513" s="12" t="s">
        <v>80</v>
      </c>
      <c r="AY513" s="209" t="s">
        <v>120</v>
      </c>
    </row>
    <row r="514" spans="2:65" s="10" customFormat="1" ht="22.95" customHeight="1">
      <c r="B514" s="157"/>
      <c r="C514" s="158"/>
      <c r="D514" s="159" t="s">
        <v>71</v>
      </c>
      <c r="E514" s="171" t="s">
        <v>650</v>
      </c>
      <c r="F514" s="171" t="s">
        <v>651</v>
      </c>
      <c r="G514" s="158"/>
      <c r="H514" s="158"/>
      <c r="I514" s="161"/>
      <c r="J514" s="172">
        <f>BK514</f>
        <v>0</v>
      </c>
      <c r="K514" s="158"/>
      <c r="L514" s="163"/>
      <c r="M514" s="164"/>
      <c r="N514" s="165"/>
      <c r="O514" s="165"/>
      <c r="P514" s="166">
        <f>SUM(P515:P516)</f>
        <v>0</v>
      </c>
      <c r="Q514" s="165"/>
      <c r="R514" s="166">
        <f>SUM(R515:R516)</f>
        <v>0</v>
      </c>
      <c r="S514" s="165"/>
      <c r="T514" s="167">
        <f>SUM(T515:T516)</f>
        <v>0</v>
      </c>
      <c r="AR514" s="168" t="s">
        <v>80</v>
      </c>
      <c r="AT514" s="169" t="s">
        <v>71</v>
      </c>
      <c r="AU514" s="169" t="s">
        <v>80</v>
      </c>
      <c r="AY514" s="168" t="s">
        <v>120</v>
      </c>
      <c r="BK514" s="170">
        <f>SUM(BK515:BK516)</f>
        <v>0</v>
      </c>
    </row>
    <row r="515" spans="2:65" s="1" customFormat="1" ht="16.5" customHeight="1">
      <c r="B515" s="32"/>
      <c r="C515" s="173" t="s">
        <v>652</v>
      </c>
      <c r="D515" s="173" t="s">
        <v>122</v>
      </c>
      <c r="E515" s="174" t="s">
        <v>653</v>
      </c>
      <c r="F515" s="175" t="s">
        <v>654</v>
      </c>
      <c r="G515" s="176" t="s">
        <v>338</v>
      </c>
      <c r="H515" s="177">
        <v>3445.1909999999998</v>
      </c>
      <c r="I515" s="178"/>
      <c r="J515" s="179">
        <f>ROUND(I515*H515,2)</f>
        <v>0</v>
      </c>
      <c r="K515" s="175" t="s">
        <v>126</v>
      </c>
      <c r="L515" s="36"/>
      <c r="M515" s="180" t="s">
        <v>1</v>
      </c>
      <c r="N515" s="181" t="s">
        <v>43</v>
      </c>
      <c r="O515" s="58"/>
      <c r="P515" s="182">
        <f>O515*H515</f>
        <v>0</v>
      </c>
      <c r="Q515" s="182">
        <v>0</v>
      </c>
      <c r="R515" s="182">
        <f>Q515*H515</f>
        <v>0</v>
      </c>
      <c r="S515" s="182">
        <v>0</v>
      </c>
      <c r="T515" s="183">
        <f>S515*H515</f>
        <v>0</v>
      </c>
      <c r="AR515" s="15" t="s">
        <v>127</v>
      </c>
      <c r="AT515" s="15" t="s">
        <v>122</v>
      </c>
      <c r="AU515" s="15" t="s">
        <v>82</v>
      </c>
      <c r="AY515" s="15" t="s">
        <v>120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5" t="s">
        <v>80</v>
      </c>
      <c r="BK515" s="184">
        <f>ROUND(I515*H515,2)</f>
        <v>0</v>
      </c>
      <c r="BL515" s="15" t="s">
        <v>127</v>
      </c>
      <c r="BM515" s="15" t="s">
        <v>655</v>
      </c>
    </row>
    <row r="516" spans="2:65" s="1" customFormat="1">
      <c r="B516" s="32"/>
      <c r="C516" s="33"/>
      <c r="D516" s="185" t="s">
        <v>129</v>
      </c>
      <c r="E516" s="33"/>
      <c r="F516" s="186" t="s">
        <v>654</v>
      </c>
      <c r="G516" s="33"/>
      <c r="H516" s="33"/>
      <c r="I516" s="101"/>
      <c r="J516" s="33"/>
      <c r="K516" s="33"/>
      <c r="L516" s="36"/>
      <c r="M516" s="230"/>
      <c r="N516" s="231"/>
      <c r="O516" s="231"/>
      <c r="P516" s="231"/>
      <c r="Q516" s="231"/>
      <c r="R516" s="231"/>
      <c r="S516" s="231"/>
      <c r="T516" s="232"/>
      <c r="AT516" s="15" t="s">
        <v>129</v>
      </c>
      <c r="AU516" s="15" t="s">
        <v>82</v>
      </c>
    </row>
    <row r="517" spans="2:65" s="1" customFormat="1" ht="6.9" customHeight="1">
      <c r="B517" s="44"/>
      <c r="C517" s="45"/>
      <c r="D517" s="45"/>
      <c r="E517" s="45"/>
      <c r="F517" s="45"/>
      <c r="G517" s="45"/>
      <c r="H517" s="45"/>
      <c r="I517" s="123"/>
      <c r="J517" s="45"/>
      <c r="K517" s="45"/>
      <c r="L517" s="36"/>
    </row>
  </sheetData>
  <autoFilter ref="C88:K516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6"/>
  <sheetViews>
    <sheetView showGridLines="0" workbookViewId="0">
      <selection activeCell="J114" sqref="J11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5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5" t="s">
        <v>86</v>
      </c>
    </row>
    <row r="3" spans="2:46" ht="6.9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82</v>
      </c>
    </row>
    <row r="4" spans="2:46" ht="24.9" customHeight="1">
      <c r="B4" s="18"/>
      <c r="D4" s="99" t="s">
        <v>87</v>
      </c>
      <c r="L4" s="18"/>
      <c r="M4" s="22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5" t="str">
        <f>'Rekapitulace stavby'!K6</f>
        <v>Chodník Hlinsko-Rváčov-dešťová kanalizace</v>
      </c>
      <c r="F7" s="276"/>
      <c r="G7" s="276"/>
      <c r="H7" s="276"/>
      <c r="L7" s="18"/>
    </row>
    <row r="8" spans="2:46" s="1" customFormat="1" ht="12" customHeight="1">
      <c r="B8" s="36"/>
      <c r="D8" s="100" t="s">
        <v>88</v>
      </c>
      <c r="I8" s="101"/>
      <c r="L8" s="36"/>
    </row>
    <row r="9" spans="2:46" s="1" customFormat="1" ht="36.9" customHeight="1">
      <c r="B9" s="36"/>
      <c r="E9" s="277" t="s">
        <v>656</v>
      </c>
      <c r="F9" s="278"/>
      <c r="G9" s="278"/>
      <c r="H9" s="278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17</v>
      </c>
      <c r="F11" s="15" t="s">
        <v>1</v>
      </c>
      <c r="I11" s="102" t="s">
        <v>18</v>
      </c>
      <c r="J11" s="15" t="s">
        <v>1</v>
      </c>
      <c r="L11" s="36"/>
    </row>
    <row r="12" spans="2:46" s="1" customFormat="1" ht="12" customHeight="1">
      <c r="B12" s="36"/>
      <c r="D12" s="100" t="s">
        <v>19</v>
      </c>
      <c r="F12" s="15" t="s">
        <v>20</v>
      </c>
      <c r="I12" s="102" t="s">
        <v>21</v>
      </c>
      <c r="J12" s="103" t="str">
        <f>'Rekapitulace stavby'!AN8</f>
        <v>25. 6. 2019</v>
      </c>
      <c r="L12" s="36"/>
    </row>
    <row r="13" spans="2:46" s="1" customFormat="1" ht="10.95" customHeight="1">
      <c r="B13" s="36"/>
      <c r="I13" s="101"/>
      <c r="L13" s="36"/>
    </row>
    <row r="14" spans="2:46" s="1" customFormat="1" ht="12" customHeight="1">
      <c r="B14" s="36"/>
      <c r="D14" s="100" t="s">
        <v>23</v>
      </c>
      <c r="I14" s="102" t="s">
        <v>24</v>
      </c>
      <c r="J14" s="15" t="s">
        <v>25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24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9" t="str">
        <f>'Rekapitulace stavby'!E14</f>
        <v>Vyplň údaj</v>
      </c>
      <c r="F18" s="280"/>
      <c r="G18" s="280"/>
      <c r="H18" s="280"/>
      <c r="I18" s="102" t="s">
        <v>27</v>
      </c>
      <c r="J18" s="28" t="str">
        <f>'Rekapitulace stavby'!AN14</f>
        <v>Vyplň údaj</v>
      </c>
      <c r="L18" s="36"/>
    </row>
    <row r="19" spans="2:12" s="1" customFormat="1" ht="6.9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24</v>
      </c>
      <c r="J20" s="15" t="s">
        <v>31</v>
      </c>
      <c r="L20" s="36"/>
    </row>
    <row r="21" spans="2:12" s="1" customFormat="1" ht="18" customHeight="1">
      <c r="B21" s="36"/>
      <c r="E21" s="15" t="s">
        <v>32</v>
      </c>
      <c r="I21" s="102" t="s">
        <v>27</v>
      </c>
      <c r="J21" s="15" t="s">
        <v>33</v>
      </c>
      <c r="L21" s="36"/>
    </row>
    <row r="22" spans="2:12" s="1" customFormat="1" ht="6.9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2" t="s">
        <v>24</v>
      </c>
      <c r="J23" s="15" t="s">
        <v>1</v>
      </c>
      <c r="L23" s="36"/>
    </row>
    <row r="24" spans="2:12" s="1" customFormat="1" ht="18" customHeight="1">
      <c r="B24" s="36"/>
      <c r="E24" s="15" t="s">
        <v>36</v>
      </c>
      <c r="I24" s="102" t="s">
        <v>27</v>
      </c>
      <c r="J24" s="15" t="s">
        <v>1</v>
      </c>
      <c r="L24" s="36"/>
    </row>
    <row r="25" spans="2:12" s="1" customFormat="1" ht="6.9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6" customFormat="1" ht="16.5" customHeight="1">
      <c r="B27" s="104"/>
      <c r="E27" s="281" t="s">
        <v>1</v>
      </c>
      <c r="F27" s="281"/>
      <c r="G27" s="281"/>
      <c r="H27" s="281"/>
      <c r="I27" s="105"/>
      <c r="L27" s="104"/>
    </row>
    <row r="28" spans="2:12" s="1" customFormat="1" ht="6.9" customHeight="1">
      <c r="B28" s="36"/>
      <c r="I28" s="101"/>
      <c r="L28" s="36"/>
    </row>
    <row r="29" spans="2:12" s="1" customFormat="1" ht="6.9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38</v>
      </c>
      <c r="I30" s="101"/>
      <c r="J30" s="108">
        <f>ROUND(J85, 2)</f>
        <v>0</v>
      </c>
      <c r="L30" s="36"/>
    </row>
    <row r="31" spans="2:12" s="1" customFormat="1" ht="6.9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" customHeight="1">
      <c r="B32" s="36"/>
      <c r="F32" s="109" t="s">
        <v>40</v>
      </c>
      <c r="I32" s="110" t="s">
        <v>39</v>
      </c>
      <c r="J32" s="109" t="s">
        <v>41</v>
      </c>
      <c r="L32" s="36"/>
    </row>
    <row r="33" spans="2:12" s="1" customFormat="1" ht="14.4" customHeight="1">
      <c r="B33" s="36"/>
      <c r="D33" s="100" t="s">
        <v>42</v>
      </c>
      <c r="E33" s="100" t="s">
        <v>43</v>
      </c>
      <c r="F33" s="111">
        <f>ROUND((SUM(BE85:BE115)),  2)</f>
        <v>0</v>
      </c>
      <c r="I33" s="112">
        <v>0.21</v>
      </c>
      <c r="J33" s="111">
        <f>ROUND(((SUM(BE85:BE115))*I33),  2)</f>
        <v>0</v>
      </c>
      <c r="L33" s="36"/>
    </row>
    <row r="34" spans="2:12" s="1" customFormat="1" ht="14.4" customHeight="1">
      <c r="B34" s="36"/>
      <c r="E34" s="100" t="s">
        <v>44</v>
      </c>
      <c r="F34" s="111">
        <f>ROUND((SUM(BF85:BF115)),  2)</f>
        <v>0</v>
      </c>
      <c r="I34" s="112">
        <v>0.15</v>
      </c>
      <c r="J34" s="111">
        <f>ROUND(((SUM(BF85:BF115))*I34),  2)</f>
        <v>0</v>
      </c>
      <c r="L34" s="36"/>
    </row>
    <row r="35" spans="2:12" s="1" customFormat="1" ht="14.4" hidden="1" customHeight="1">
      <c r="B35" s="36"/>
      <c r="E35" s="100" t="s">
        <v>45</v>
      </c>
      <c r="F35" s="111">
        <f>ROUND((SUM(BG85:BG115)),  2)</f>
        <v>0</v>
      </c>
      <c r="I35" s="112">
        <v>0.21</v>
      </c>
      <c r="J35" s="111">
        <f>0</f>
        <v>0</v>
      </c>
      <c r="L35" s="36"/>
    </row>
    <row r="36" spans="2:12" s="1" customFormat="1" ht="14.4" hidden="1" customHeight="1">
      <c r="B36" s="36"/>
      <c r="E36" s="100" t="s">
        <v>46</v>
      </c>
      <c r="F36" s="111">
        <f>ROUND((SUM(BH85:BH115)),  2)</f>
        <v>0</v>
      </c>
      <c r="I36" s="112">
        <v>0.15</v>
      </c>
      <c r="J36" s="111">
        <f>0</f>
        <v>0</v>
      </c>
      <c r="L36" s="36"/>
    </row>
    <row r="37" spans="2:12" s="1" customFormat="1" ht="14.4" hidden="1" customHeight="1">
      <c r="B37" s="36"/>
      <c r="E37" s="100" t="s">
        <v>47</v>
      </c>
      <c r="F37" s="111">
        <f>ROUND((SUM(BI85:BI115)),  2)</f>
        <v>0</v>
      </c>
      <c r="I37" s="112">
        <v>0</v>
      </c>
      <c r="J37" s="111">
        <f>0</f>
        <v>0</v>
      </c>
      <c r="L37" s="36"/>
    </row>
    <row r="38" spans="2:12" s="1" customFormat="1" ht="6.9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48</v>
      </c>
      <c r="E39" s="115"/>
      <c r="F39" s="115"/>
      <c r="G39" s="116" t="s">
        <v>49</v>
      </c>
      <c r="H39" s="117" t="s">
        <v>50</v>
      </c>
      <c r="I39" s="118"/>
      <c r="J39" s="119">
        <f>SUM(J30:J37)</f>
        <v>0</v>
      </c>
      <c r="K39" s="120"/>
      <c r="L39" s="36"/>
    </row>
    <row r="40" spans="2:12" s="1" customFormat="1" ht="14.4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" customHeight="1">
      <c r="B45" s="32"/>
      <c r="C45" s="21" t="s">
        <v>90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3" t="str">
        <f>E7</f>
        <v>Chodník Hlinsko-Rváčov-dešťová kanalizace</v>
      </c>
      <c r="F48" s="274"/>
      <c r="G48" s="274"/>
      <c r="H48" s="274"/>
      <c r="I48" s="101"/>
      <c r="J48" s="33"/>
      <c r="K48" s="33"/>
      <c r="L48" s="36"/>
    </row>
    <row r="49" spans="2:47" s="1" customFormat="1" ht="12" customHeight="1">
      <c r="B49" s="32"/>
      <c r="C49" s="27" t="s">
        <v>88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48" t="str">
        <f>E9</f>
        <v>767-10 - VON - Vedlejší a ostatní náklady</v>
      </c>
      <c r="F50" s="247"/>
      <c r="G50" s="247"/>
      <c r="H50" s="247"/>
      <c r="I50" s="101"/>
      <c r="J50" s="33"/>
      <c r="K50" s="33"/>
      <c r="L50" s="36"/>
    </row>
    <row r="51" spans="2:47" s="1" customFormat="1" ht="6.9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19</v>
      </c>
      <c r="D52" s="33"/>
      <c r="E52" s="33"/>
      <c r="F52" s="25" t="str">
        <f>F12</f>
        <v>Hlinsko</v>
      </c>
      <c r="G52" s="33"/>
      <c r="H52" s="33"/>
      <c r="I52" s="102" t="s">
        <v>21</v>
      </c>
      <c r="J52" s="53" t="str">
        <f>IF(J12="","",J12)</f>
        <v>25. 6. 2019</v>
      </c>
      <c r="K52" s="33"/>
      <c r="L52" s="36"/>
    </row>
    <row r="53" spans="2:47" s="1" customFormat="1" ht="6.9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65" customHeight="1">
      <c r="B54" s="32"/>
      <c r="C54" s="27" t="s">
        <v>23</v>
      </c>
      <c r="D54" s="33"/>
      <c r="E54" s="33"/>
      <c r="F54" s="25" t="str">
        <f>E15</f>
        <v>Město Hlinsko</v>
      </c>
      <c r="G54" s="33"/>
      <c r="H54" s="33"/>
      <c r="I54" s="102" t="s">
        <v>30</v>
      </c>
      <c r="J54" s="30" t="str">
        <f>E21</f>
        <v>VK PROJEKT, spol. s r.o.</v>
      </c>
      <c r="K54" s="33"/>
      <c r="L54" s="36"/>
    </row>
    <row r="55" spans="2:47" s="1" customFormat="1" ht="13.65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35</v>
      </c>
      <c r="J55" s="30" t="str">
        <f>E24</f>
        <v>Ladislav Konvalina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91</v>
      </c>
      <c r="D57" s="128"/>
      <c r="E57" s="128"/>
      <c r="F57" s="128"/>
      <c r="G57" s="128"/>
      <c r="H57" s="128"/>
      <c r="I57" s="129"/>
      <c r="J57" s="130" t="s">
        <v>92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5" customHeight="1">
      <c r="B59" s="32"/>
      <c r="C59" s="131" t="s">
        <v>93</v>
      </c>
      <c r="D59" s="33"/>
      <c r="E59" s="33"/>
      <c r="F59" s="33"/>
      <c r="G59" s="33"/>
      <c r="H59" s="33"/>
      <c r="I59" s="101"/>
      <c r="J59" s="71">
        <f>J85</f>
        <v>0</v>
      </c>
      <c r="K59" s="33"/>
      <c r="L59" s="36"/>
      <c r="AU59" s="15" t="s">
        <v>94</v>
      </c>
    </row>
    <row r="60" spans="2:47" s="7" customFormat="1" ht="24.9" customHeight="1">
      <c r="B60" s="132"/>
      <c r="C60" s="133"/>
      <c r="D60" s="134" t="s">
        <v>657</v>
      </c>
      <c r="E60" s="135"/>
      <c r="F60" s="135"/>
      <c r="G60" s="135"/>
      <c r="H60" s="135"/>
      <c r="I60" s="136"/>
      <c r="J60" s="137">
        <f>J86</f>
        <v>0</v>
      </c>
      <c r="K60" s="133"/>
      <c r="L60" s="138"/>
    </row>
    <row r="61" spans="2:47" s="8" customFormat="1" ht="19.95" customHeight="1">
      <c r="B61" s="139"/>
      <c r="C61" s="140"/>
      <c r="D61" s="141" t="s">
        <v>658</v>
      </c>
      <c r="E61" s="142"/>
      <c r="F61" s="142"/>
      <c r="G61" s="142"/>
      <c r="H61" s="142"/>
      <c r="I61" s="143"/>
      <c r="J61" s="144">
        <f>J87</f>
        <v>0</v>
      </c>
      <c r="K61" s="140"/>
      <c r="L61" s="145"/>
    </row>
    <row r="62" spans="2:47" s="8" customFormat="1" ht="19.95" customHeight="1">
      <c r="B62" s="139"/>
      <c r="C62" s="140"/>
      <c r="D62" s="141" t="s">
        <v>659</v>
      </c>
      <c r="E62" s="142"/>
      <c r="F62" s="142"/>
      <c r="G62" s="142"/>
      <c r="H62" s="142"/>
      <c r="I62" s="143"/>
      <c r="J62" s="144">
        <f>J98</f>
        <v>0</v>
      </c>
      <c r="K62" s="140"/>
      <c r="L62" s="145"/>
    </row>
    <row r="63" spans="2:47" s="8" customFormat="1" ht="19.95" customHeight="1">
      <c r="B63" s="139"/>
      <c r="C63" s="140"/>
      <c r="D63" s="141" t="s">
        <v>660</v>
      </c>
      <c r="E63" s="142"/>
      <c r="F63" s="142"/>
      <c r="G63" s="142"/>
      <c r="H63" s="142"/>
      <c r="I63" s="143"/>
      <c r="J63" s="144">
        <f>J103</f>
        <v>0</v>
      </c>
      <c r="K63" s="140"/>
      <c r="L63" s="145"/>
    </row>
    <row r="64" spans="2:47" s="8" customFormat="1" ht="19.95" customHeight="1">
      <c r="B64" s="139"/>
      <c r="C64" s="140"/>
      <c r="D64" s="141" t="s">
        <v>661</v>
      </c>
      <c r="E64" s="142"/>
      <c r="F64" s="142"/>
      <c r="G64" s="142"/>
      <c r="H64" s="142"/>
      <c r="I64" s="143"/>
      <c r="J64" s="144">
        <f>J108</f>
        <v>0</v>
      </c>
      <c r="K64" s="140"/>
      <c r="L64" s="145"/>
    </row>
    <row r="65" spans="2:12" s="8" customFormat="1" ht="19.95" customHeight="1">
      <c r="B65" s="139"/>
      <c r="C65" s="140"/>
      <c r="D65" s="141" t="s">
        <v>662</v>
      </c>
      <c r="E65" s="142"/>
      <c r="F65" s="142"/>
      <c r="G65" s="142"/>
      <c r="H65" s="142"/>
      <c r="I65" s="143"/>
      <c r="J65" s="144">
        <f>J111</f>
        <v>0</v>
      </c>
      <c r="K65" s="140"/>
      <c r="L65" s="145"/>
    </row>
    <row r="66" spans="2:12" s="1" customFormat="1" ht="21.75" customHeight="1">
      <c r="B66" s="32"/>
      <c r="C66" s="33"/>
      <c r="D66" s="33"/>
      <c r="E66" s="33"/>
      <c r="F66" s="33"/>
      <c r="G66" s="33"/>
      <c r="H66" s="33"/>
      <c r="I66" s="101"/>
      <c r="J66" s="33"/>
      <c r="K66" s="33"/>
      <c r="L66" s="36"/>
    </row>
    <row r="67" spans="2:12" s="1" customFormat="1" ht="6.9" customHeight="1">
      <c r="B67" s="44"/>
      <c r="C67" s="45"/>
      <c r="D67" s="45"/>
      <c r="E67" s="45"/>
      <c r="F67" s="45"/>
      <c r="G67" s="45"/>
      <c r="H67" s="45"/>
      <c r="I67" s="123"/>
      <c r="J67" s="45"/>
      <c r="K67" s="45"/>
      <c r="L67" s="36"/>
    </row>
    <row r="71" spans="2:12" s="1" customFormat="1" ht="6.9" customHeight="1">
      <c r="B71" s="46"/>
      <c r="C71" s="47"/>
      <c r="D71" s="47"/>
      <c r="E71" s="47"/>
      <c r="F71" s="47"/>
      <c r="G71" s="47"/>
      <c r="H71" s="47"/>
      <c r="I71" s="126"/>
      <c r="J71" s="47"/>
      <c r="K71" s="47"/>
      <c r="L71" s="36"/>
    </row>
    <row r="72" spans="2:12" s="1" customFormat="1" ht="24.9" customHeight="1">
      <c r="B72" s="32"/>
      <c r="C72" s="21" t="s">
        <v>105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6.9" customHeight="1">
      <c r="B73" s="32"/>
      <c r="C73" s="33"/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2" customHeight="1">
      <c r="B74" s="32"/>
      <c r="C74" s="27" t="s">
        <v>16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73" t="str">
        <f>E7</f>
        <v>Chodník Hlinsko-Rváčov-dešťová kanalizace</v>
      </c>
      <c r="F75" s="274"/>
      <c r="G75" s="274"/>
      <c r="H75" s="274"/>
      <c r="I75" s="101"/>
      <c r="J75" s="33"/>
      <c r="K75" s="33"/>
      <c r="L75" s="36"/>
    </row>
    <row r="76" spans="2:12" s="1" customFormat="1" ht="12" customHeight="1">
      <c r="B76" s="32"/>
      <c r="C76" s="27" t="s">
        <v>88</v>
      </c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6.5" customHeight="1">
      <c r="B77" s="32"/>
      <c r="C77" s="33"/>
      <c r="D77" s="33"/>
      <c r="E77" s="248" t="str">
        <f>E9</f>
        <v>767-10 - VON - Vedlejší a ostatní náklady</v>
      </c>
      <c r="F77" s="247"/>
      <c r="G77" s="247"/>
      <c r="H77" s="247"/>
      <c r="I77" s="101"/>
      <c r="J77" s="33"/>
      <c r="K77" s="33"/>
      <c r="L77" s="36"/>
    </row>
    <row r="78" spans="2:12" s="1" customFormat="1" ht="6.9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2" customHeight="1">
      <c r="B79" s="32"/>
      <c r="C79" s="27" t="s">
        <v>19</v>
      </c>
      <c r="D79" s="33"/>
      <c r="E79" s="33"/>
      <c r="F79" s="25" t="str">
        <f>F12</f>
        <v>Hlinsko</v>
      </c>
      <c r="G79" s="33"/>
      <c r="H79" s="33"/>
      <c r="I79" s="102" t="s">
        <v>21</v>
      </c>
      <c r="J79" s="53" t="str">
        <f>IF(J12="","",J12)</f>
        <v>25. 6. 2019</v>
      </c>
      <c r="K79" s="33"/>
      <c r="L79" s="36"/>
    </row>
    <row r="80" spans="2:12" s="1" customFormat="1" ht="6.9" customHeight="1">
      <c r="B80" s="32"/>
      <c r="C80" s="33"/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1" customFormat="1" ht="13.65" customHeight="1">
      <c r="B81" s="32"/>
      <c r="C81" s="27" t="s">
        <v>23</v>
      </c>
      <c r="D81" s="33"/>
      <c r="E81" s="33"/>
      <c r="F81" s="25" t="str">
        <f>E15</f>
        <v>Město Hlinsko</v>
      </c>
      <c r="G81" s="33"/>
      <c r="H81" s="33"/>
      <c r="I81" s="102" t="s">
        <v>30</v>
      </c>
      <c r="J81" s="30" t="str">
        <f>E21</f>
        <v>VK PROJEKT, spol. s r.o.</v>
      </c>
      <c r="K81" s="33"/>
      <c r="L81" s="36"/>
    </row>
    <row r="82" spans="2:65" s="1" customFormat="1" ht="13.65" customHeight="1">
      <c r="B82" s="32"/>
      <c r="C82" s="27" t="s">
        <v>28</v>
      </c>
      <c r="D82" s="33"/>
      <c r="E82" s="33"/>
      <c r="F82" s="25" t="str">
        <f>IF(E18="","",E18)</f>
        <v>Vyplň údaj</v>
      </c>
      <c r="G82" s="33"/>
      <c r="H82" s="33"/>
      <c r="I82" s="102" t="s">
        <v>35</v>
      </c>
      <c r="J82" s="30" t="str">
        <f>E24</f>
        <v>Ladislav Konvalina</v>
      </c>
      <c r="K82" s="33"/>
      <c r="L82" s="36"/>
    </row>
    <row r="83" spans="2:65" s="1" customFormat="1" ht="10.3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9" customFormat="1" ht="29.25" customHeight="1">
      <c r="B84" s="146"/>
      <c r="C84" s="147" t="s">
        <v>106</v>
      </c>
      <c r="D84" s="148" t="s">
        <v>57</v>
      </c>
      <c r="E84" s="148" t="s">
        <v>53</v>
      </c>
      <c r="F84" s="148" t="s">
        <v>54</v>
      </c>
      <c r="G84" s="148" t="s">
        <v>107</v>
      </c>
      <c r="H84" s="148" t="s">
        <v>108</v>
      </c>
      <c r="I84" s="149" t="s">
        <v>109</v>
      </c>
      <c r="J84" s="150" t="s">
        <v>92</v>
      </c>
      <c r="K84" s="151" t="s">
        <v>110</v>
      </c>
      <c r="L84" s="152"/>
      <c r="M84" s="62" t="s">
        <v>1</v>
      </c>
      <c r="N84" s="63" t="s">
        <v>42</v>
      </c>
      <c r="O84" s="63" t="s">
        <v>111</v>
      </c>
      <c r="P84" s="63" t="s">
        <v>112</v>
      </c>
      <c r="Q84" s="63" t="s">
        <v>113</v>
      </c>
      <c r="R84" s="63" t="s">
        <v>114</v>
      </c>
      <c r="S84" s="63" t="s">
        <v>115</v>
      </c>
      <c r="T84" s="64" t="s">
        <v>116</v>
      </c>
    </row>
    <row r="85" spans="2:65" s="1" customFormat="1" ht="22.95" customHeight="1">
      <c r="B85" s="32"/>
      <c r="C85" s="69" t="s">
        <v>117</v>
      </c>
      <c r="D85" s="33"/>
      <c r="E85" s="33"/>
      <c r="F85" s="33"/>
      <c r="G85" s="33"/>
      <c r="H85" s="33"/>
      <c r="I85" s="101"/>
      <c r="J85" s="153">
        <f>BK85</f>
        <v>0</v>
      </c>
      <c r="K85" s="33"/>
      <c r="L85" s="36"/>
      <c r="M85" s="65"/>
      <c r="N85" s="66"/>
      <c r="O85" s="66"/>
      <c r="P85" s="154">
        <f>P86</f>
        <v>0</v>
      </c>
      <c r="Q85" s="66"/>
      <c r="R85" s="154">
        <f>R86</f>
        <v>0</v>
      </c>
      <c r="S85" s="66"/>
      <c r="T85" s="155">
        <f>T86</f>
        <v>0</v>
      </c>
      <c r="AT85" s="15" t="s">
        <v>71</v>
      </c>
      <c r="AU85" s="15" t="s">
        <v>94</v>
      </c>
      <c r="BK85" s="156">
        <f>BK86</f>
        <v>0</v>
      </c>
    </row>
    <row r="86" spans="2:65" s="10" customFormat="1" ht="25.95" customHeight="1">
      <c r="B86" s="157"/>
      <c r="C86" s="158"/>
      <c r="D86" s="159" t="s">
        <v>71</v>
      </c>
      <c r="E86" s="160" t="s">
        <v>663</v>
      </c>
      <c r="F86" s="160" t="s">
        <v>664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P87+P98+P103+P108+P111</f>
        <v>0</v>
      </c>
      <c r="Q86" s="165"/>
      <c r="R86" s="166">
        <f>R87+R98+R103+R108+R111</f>
        <v>0</v>
      </c>
      <c r="S86" s="165"/>
      <c r="T86" s="167">
        <f>T87+T98+T103+T108+T111</f>
        <v>0</v>
      </c>
      <c r="AR86" s="168" t="s">
        <v>131</v>
      </c>
      <c r="AT86" s="169" t="s">
        <v>71</v>
      </c>
      <c r="AU86" s="169" t="s">
        <v>72</v>
      </c>
      <c r="AY86" s="168" t="s">
        <v>120</v>
      </c>
      <c r="BK86" s="170">
        <f>BK87+BK98+BK103+BK108+BK111</f>
        <v>0</v>
      </c>
    </row>
    <row r="87" spans="2:65" s="10" customFormat="1" ht="22.95" customHeight="1">
      <c r="B87" s="157"/>
      <c r="C87" s="158"/>
      <c r="D87" s="159" t="s">
        <v>71</v>
      </c>
      <c r="E87" s="171" t="s">
        <v>665</v>
      </c>
      <c r="F87" s="171" t="s">
        <v>666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SUM(P88:P97)</f>
        <v>0</v>
      </c>
      <c r="Q87" s="165"/>
      <c r="R87" s="166">
        <f>SUM(R88:R97)</f>
        <v>0</v>
      </c>
      <c r="S87" s="165"/>
      <c r="T87" s="167">
        <f>SUM(T88:T97)</f>
        <v>0</v>
      </c>
      <c r="AR87" s="168" t="s">
        <v>131</v>
      </c>
      <c r="AT87" s="169" t="s">
        <v>71</v>
      </c>
      <c r="AU87" s="169" t="s">
        <v>80</v>
      </c>
      <c r="AY87" s="168" t="s">
        <v>120</v>
      </c>
      <c r="BK87" s="170">
        <f>SUM(BK88:BK97)</f>
        <v>0</v>
      </c>
    </row>
    <row r="88" spans="2:65" s="1" customFormat="1" ht="16.5" customHeight="1">
      <c r="B88" s="32"/>
      <c r="C88" s="173" t="s">
        <v>80</v>
      </c>
      <c r="D88" s="173" t="s">
        <v>122</v>
      </c>
      <c r="E88" s="174" t="s">
        <v>667</v>
      </c>
      <c r="F88" s="175" t="s">
        <v>668</v>
      </c>
      <c r="G88" s="176" t="s">
        <v>543</v>
      </c>
      <c r="H88" s="177">
        <v>1</v>
      </c>
      <c r="I88" s="178"/>
      <c r="J88" s="179">
        <f>ROUND(I88*H88,2)</f>
        <v>0</v>
      </c>
      <c r="K88" s="175" t="s">
        <v>1</v>
      </c>
      <c r="L88" s="36"/>
      <c r="M88" s="180" t="s">
        <v>1</v>
      </c>
      <c r="N88" s="181" t="s">
        <v>43</v>
      </c>
      <c r="O88" s="58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5" t="s">
        <v>127</v>
      </c>
      <c r="AT88" s="15" t="s">
        <v>122</v>
      </c>
      <c r="AU88" s="15" t="s">
        <v>82</v>
      </c>
      <c r="AY88" s="15" t="s">
        <v>120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80</v>
      </c>
      <c r="BK88" s="184">
        <f>ROUND(I88*H88,2)</f>
        <v>0</v>
      </c>
      <c r="BL88" s="15" t="s">
        <v>127</v>
      </c>
      <c r="BM88" s="15" t="s">
        <v>669</v>
      </c>
    </row>
    <row r="89" spans="2:65" s="1" customFormat="1">
      <c r="B89" s="32"/>
      <c r="C89" s="33"/>
      <c r="D89" s="185" t="s">
        <v>129</v>
      </c>
      <c r="E89" s="33"/>
      <c r="F89" s="186" t="s">
        <v>668</v>
      </c>
      <c r="G89" s="33"/>
      <c r="H89" s="33"/>
      <c r="I89" s="101"/>
      <c r="J89" s="33"/>
      <c r="K89" s="33"/>
      <c r="L89" s="36"/>
      <c r="M89" s="187"/>
      <c r="N89" s="58"/>
      <c r="O89" s="58"/>
      <c r="P89" s="58"/>
      <c r="Q89" s="58"/>
      <c r="R89" s="58"/>
      <c r="S89" s="58"/>
      <c r="T89" s="59"/>
      <c r="AT89" s="15" t="s">
        <v>129</v>
      </c>
      <c r="AU89" s="15" t="s">
        <v>82</v>
      </c>
    </row>
    <row r="90" spans="2:65" s="1" customFormat="1" ht="16.5" customHeight="1">
      <c r="B90" s="32"/>
      <c r="C90" s="173" t="s">
        <v>82</v>
      </c>
      <c r="D90" s="173" t="s">
        <v>122</v>
      </c>
      <c r="E90" s="174" t="s">
        <v>670</v>
      </c>
      <c r="F90" s="175" t="s">
        <v>671</v>
      </c>
      <c r="G90" s="176" t="s">
        <v>543</v>
      </c>
      <c r="H90" s="177">
        <v>1</v>
      </c>
      <c r="I90" s="178"/>
      <c r="J90" s="179">
        <f>ROUND(I90*H90,2)</f>
        <v>0</v>
      </c>
      <c r="K90" s="175" t="s">
        <v>1</v>
      </c>
      <c r="L90" s="36"/>
      <c r="M90" s="180" t="s">
        <v>1</v>
      </c>
      <c r="N90" s="181" t="s">
        <v>43</v>
      </c>
      <c r="O90" s="58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5" t="s">
        <v>127</v>
      </c>
      <c r="AT90" s="15" t="s">
        <v>122</v>
      </c>
      <c r="AU90" s="15" t="s">
        <v>82</v>
      </c>
      <c r="AY90" s="15" t="s">
        <v>120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80</v>
      </c>
      <c r="BK90" s="184">
        <f>ROUND(I90*H90,2)</f>
        <v>0</v>
      </c>
      <c r="BL90" s="15" t="s">
        <v>127</v>
      </c>
      <c r="BM90" s="15" t="s">
        <v>672</v>
      </c>
    </row>
    <row r="91" spans="2:65" s="1" customFormat="1">
      <c r="B91" s="32"/>
      <c r="C91" s="33"/>
      <c r="D91" s="185" t="s">
        <v>129</v>
      </c>
      <c r="E91" s="33"/>
      <c r="F91" s="186" t="s">
        <v>671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129</v>
      </c>
      <c r="AU91" s="15" t="s">
        <v>82</v>
      </c>
    </row>
    <row r="92" spans="2:65" s="1" customFormat="1" ht="16.5" customHeight="1">
      <c r="B92" s="32"/>
      <c r="C92" s="173" t="s">
        <v>136</v>
      </c>
      <c r="D92" s="173" t="s">
        <v>122</v>
      </c>
      <c r="E92" s="174" t="s">
        <v>673</v>
      </c>
      <c r="F92" s="175" t="s">
        <v>674</v>
      </c>
      <c r="G92" s="176" t="s">
        <v>543</v>
      </c>
      <c r="H92" s="177">
        <v>1</v>
      </c>
      <c r="I92" s="178"/>
      <c r="J92" s="179">
        <f>ROUND(I92*H92,2)</f>
        <v>0</v>
      </c>
      <c r="K92" s="175" t="s">
        <v>1</v>
      </c>
      <c r="L92" s="36"/>
      <c r="M92" s="180" t="s">
        <v>1</v>
      </c>
      <c r="N92" s="181" t="s">
        <v>43</v>
      </c>
      <c r="O92" s="5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5" t="s">
        <v>127</v>
      </c>
      <c r="AT92" s="15" t="s">
        <v>122</v>
      </c>
      <c r="AU92" s="15" t="s">
        <v>82</v>
      </c>
      <c r="AY92" s="15" t="s">
        <v>120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80</v>
      </c>
      <c r="BK92" s="184">
        <f>ROUND(I92*H92,2)</f>
        <v>0</v>
      </c>
      <c r="BL92" s="15" t="s">
        <v>127</v>
      </c>
      <c r="BM92" s="15" t="s">
        <v>675</v>
      </c>
    </row>
    <row r="93" spans="2:65" s="1" customFormat="1">
      <c r="B93" s="32"/>
      <c r="C93" s="33"/>
      <c r="D93" s="185" t="s">
        <v>129</v>
      </c>
      <c r="E93" s="33"/>
      <c r="F93" s="186" t="s">
        <v>674</v>
      </c>
      <c r="G93" s="33"/>
      <c r="H93" s="33"/>
      <c r="I93" s="101"/>
      <c r="J93" s="33"/>
      <c r="K93" s="33"/>
      <c r="L93" s="36"/>
      <c r="M93" s="187"/>
      <c r="N93" s="58"/>
      <c r="O93" s="58"/>
      <c r="P93" s="58"/>
      <c r="Q93" s="58"/>
      <c r="R93" s="58"/>
      <c r="S93" s="58"/>
      <c r="T93" s="59"/>
      <c r="AT93" s="15" t="s">
        <v>129</v>
      </c>
      <c r="AU93" s="15" t="s">
        <v>82</v>
      </c>
    </row>
    <row r="94" spans="2:65" s="1" customFormat="1" ht="16.5" customHeight="1">
      <c r="B94" s="32"/>
      <c r="C94" s="173" t="s">
        <v>127</v>
      </c>
      <c r="D94" s="173" t="s">
        <v>122</v>
      </c>
      <c r="E94" s="174" t="s">
        <v>676</v>
      </c>
      <c r="F94" s="175" t="s">
        <v>677</v>
      </c>
      <c r="G94" s="176" t="s">
        <v>543</v>
      </c>
      <c r="H94" s="177">
        <v>1</v>
      </c>
      <c r="I94" s="178"/>
      <c r="J94" s="179">
        <f>ROUND(I94*H94,2)</f>
        <v>0</v>
      </c>
      <c r="K94" s="175" t="s">
        <v>1</v>
      </c>
      <c r="L94" s="36"/>
      <c r="M94" s="180" t="s">
        <v>1</v>
      </c>
      <c r="N94" s="181" t="s">
        <v>43</v>
      </c>
      <c r="O94" s="58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AR94" s="15" t="s">
        <v>127</v>
      </c>
      <c r="AT94" s="15" t="s">
        <v>122</v>
      </c>
      <c r="AU94" s="15" t="s">
        <v>82</v>
      </c>
      <c r="AY94" s="15" t="s">
        <v>120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80</v>
      </c>
      <c r="BK94" s="184">
        <f>ROUND(I94*H94,2)</f>
        <v>0</v>
      </c>
      <c r="BL94" s="15" t="s">
        <v>127</v>
      </c>
      <c r="BM94" s="15" t="s">
        <v>678</v>
      </c>
    </row>
    <row r="95" spans="2:65" s="1" customFormat="1">
      <c r="B95" s="32"/>
      <c r="C95" s="33"/>
      <c r="D95" s="185" t="s">
        <v>129</v>
      </c>
      <c r="E95" s="33"/>
      <c r="F95" s="186" t="s">
        <v>677</v>
      </c>
      <c r="G95" s="33"/>
      <c r="H95" s="33"/>
      <c r="I95" s="101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129</v>
      </c>
      <c r="AU95" s="15" t="s">
        <v>82</v>
      </c>
    </row>
    <row r="96" spans="2:65" s="1" customFormat="1" ht="16.5" customHeight="1">
      <c r="B96" s="32"/>
      <c r="C96" s="173" t="s">
        <v>131</v>
      </c>
      <c r="D96" s="173" t="s">
        <v>122</v>
      </c>
      <c r="E96" s="174" t="s">
        <v>679</v>
      </c>
      <c r="F96" s="175" t="s">
        <v>680</v>
      </c>
      <c r="G96" s="176" t="s">
        <v>543</v>
      </c>
      <c r="H96" s="177">
        <v>1</v>
      </c>
      <c r="I96" s="178"/>
      <c r="J96" s="179">
        <f>ROUND(I96*H96,2)</f>
        <v>0</v>
      </c>
      <c r="K96" s="175" t="s">
        <v>1</v>
      </c>
      <c r="L96" s="36"/>
      <c r="M96" s="180" t="s">
        <v>1</v>
      </c>
      <c r="N96" s="181" t="s">
        <v>43</v>
      </c>
      <c r="O96" s="58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5" t="s">
        <v>127</v>
      </c>
      <c r="AT96" s="15" t="s">
        <v>122</v>
      </c>
      <c r="AU96" s="15" t="s">
        <v>82</v>
      </c>
      <c r="AY96" s="15" t="s">
        <v>120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80</v>
      </c>
      <c r="BK96" s="184">
        <f>ROUND(I96*H96,2)</f>
        <v>0</v>
      </c>
      <c r="BL96" s="15" t="s">
        <v>127</v>
      </c>
      <c r="BM96" s="15" t="s">
        <v>681</v>
      </c>
    </row>
    <row r="97" spans="2:65" s="1" customFormat="1">
      <c r="B97" s="32"/>
      <c r="C97" s="33"/>
      <c r="D97" s="185" t="s">
        <v>129</v>
      </c>
      <c r="E97" s="33"/>
      <c r="F97" s="186" t="s">
        <v>680</v>
      </c>
      <c r="G97" s="33"/>
      <c r="H97" s="33"/>
      <c r="I97" s="101"/>
      <c r="J97" s="33"/>
      <c r="K97" s="33"/>
      <c r="L97" s="36"/>
      <c r="M97" s="187"/>
      <c r="N97" s="58"/>
      <c r="O97" s="58"/>
      <c r="P97" s="58"/>
      <c r="Q97" s="58"/>
      <c r="R97" s="58"/>
      <c r="S97" s="58"/>
      <c r="T97" s="59"/>
      <c r="AT97" s="15" t="s">
        <v>129</v>
      </c>
      <c r="AU97" s="15" t="s">
        <v>82</v>
      </c>
    </row>
    <row r="98" spans="2:65" s="10" customFormat="1" ht="22.95" customHeight="1">
      <c r="B98" s="157"/>
      <c r="C98" s="158"/>
      <c r="D98" s="159" t="s">
        <v>71</v>
      </c>
      <c r="E98" s="171" t="s">
        <v>682</v>
      </c>
      <c r="F98" s="171" t="s">
        <v>683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SUM(P99:P102)</f>
        <v>0</v>
      </c>
      <c r="Q98" s="165"/>
      <c r="R98" s="166">
        <f>SUM(R99:R102)</f>
        <v>0</v>
      </c>
      <c r="S98" s="165"/>
      <c r="T98" s="167">
        <f>SUM(T99:T102)</f>
        <v>0</v>
      </c>
      <c r="AR98" s="168" t="s">
        <v>131</v>
      </c>
      <c r="AT98" s="169" t="s">
        <v>71</v>
      </c>
      <c r="AU98" s="169" t="s">
        <v>80</v>
      </c>
      <c r="AY98" s="168" t="s">
        <v>120</v>
      </c>
      <c r="BK98" s="170">
        <f>SUM(BK99:BK102)</f>
        <v>0</v>
      </c>
    </row>
    <row r="99" spans="2:65" s="1" customFormat="1" ht="16.5" customHeight="1">
      <c r="B99" s="32"/>
      <c r="C99" s="173" t="s">
        <v>144</v>
      </c>
      <c r="D99" s="173" t="s">
        <v>122</v>
      </c>
      <c r="E99" s="174" t="s">
        <v>684</v>
      </c>
      <c r="F99" s="175" t="s">
        <v>683</v>
      </c>
      <c r="G99" s="176" t="s">
        <v>543</v>
      </c>
      <c r="H99" s="177">
        <v>1</v>
      </c>
      <c r="I99" s="178"/>
      <c r="J99" s="179">
        <f>ROUND(I99*H99,2)</f>
        <v>0</v>
      </c>
      <c r="K99" s="175" t="s">
        <v>1</v>
      </c>
      <c r="L99" s="36"/>
      <c r="M99" s="180" t="s">
        <v>1</v>
      </c>
      <c r="N99" s="181" t="s">
        <v>43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127</v>
      </c>
      <c r="AT99" s="15" t="s">
        <v>122</v>
      </c>
      <c r="AU99" s="15" t="s">
        <v>82</v>
      </c>
      <c r="AY99" s="15" t="s">
        <v>120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80</v>
      </c>
      <c r="BK99" s="184">
        <f>ROUND(I99*H99,2)</f>
        <v>0</v>
      </c>
      <c r="BL99" s="15" t="s">
        <v>127</v>
      </c>
      <c r="BM99" s="15" t="s">
        <v>685</v>
      </c>
    </row>
    <row r="100" spans="2:65" s="1" customFormat="1">
      <c r="B100" s="32"/>
      <c r="C100" s="33"/>
      <c r="D100" s="185" t="s">
        <v>129</v>
      </c>
      <c r="E100" s="33"/>
      <c r="F100" s="186" t="s">
        <v>683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129</v>
      </c>
      <c r="AU100" s="15" t="s">
        <v>82</v>
      </c>
    </row>
    <row r="101" spans="2:65" s="1" customFormat="1" ht="16.5" customHeight="1">
      <c r="B101" s="32"/>
      <c r="C101" s="173" t="s">
        <v>157</v>
      </c>
      <c r="D101" s="173" t="s">
        <v>122</v>
      </c>
      <c r="E101" s="174" t="s">
        <v>686</v>
      </c>
      <c r="F101" s="175" t="s">
        <v>687</v>
      </c>
      <c r="G101" s="176" t="s">
        <v>543</v>
      </c>
      <c r="H101" s="177">
        <v>1</v>
      </c>
      <c r="I101" s="178"/>
      <c r="J101" s="179">
        <f>ROUND(I101*H101,2)</f>
        <v>0</v>
      </c>
      <c r="K101" s="175" t="s">
        <v>1</v>
      </c>
      <c r="L101" s="36"/>
      <c r="M101" s="180" t="s">
        <v>1</v>
      </c>
      <c r="N101" s="181" t="s">
        <v>43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127</v>
      </c>
      <c r="AT101" s="15" t="s">
        <v>122</v>
      </c>
      <c r="AU101" s="15" t="s">
        <v>82</v>
      </c>
      <c r="AY101" s="15" t="s">
        <v>120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80</v>
      </c>
      <c r="BK101" s="184">
        <f>ROUND(I101*H101,2)</f>
        <v>0</v>
      </c>
      <c r="BL101" s="15" t="s">
        <v>127</v>
      </c>
      <c r="BM101" s="15" t="s">
        <v>688</v>
      </c>
    </row>
    <row r="102" spans="2:65" s="1" customFormat="1">
      <c r="B102" s="32"/>
      <c r="C102" s="33"/>
      <c r="D102" s="185" t="s">
        <v>129</v>
      </c>
      <c r="E102" s="33"/>
      <c r="F102" s="186" t="s">
        <v>687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129</v>
      </c>
      <c r="AU102" s="15" t="s">
        <v>82</v>
      </c>
    </row>
    <row r="103" spans="2:65" s="10" customFormat="1" ht="22.95" customHeight="1">
      <c r="B103" s="157"/>
      <c r="C103" s="158"/>
      <c r="D103" s="159" t="s">
        <v>71</v>
      </c>
      <c r="E103" s="171" t="s">
        <v>689</v>
      </c>
      <c r="F103" s="171" t="s">
        <v>690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SUM(P104:P107)</f>
        <v>0</v>
      </c>
      <c r="Q103" s="165"/>
      <c r="R103" s="166">
        <f>SUM(R104:R107)</f>
        <v>0</v>
      </c>
      <c r="S103" s="165"/>
      <c r="T103" s="167">
        <f>SUM(T104:T107)</f>
        <v>0</v>
      </c>
      <c r="AR103" s="168" t="s">
        <v>131</v>
      </c>
      <c r="AT103" s="169" t="s">
        <v>71</v>
      </c>
      <c r="AU103" s="169" t="s">
        <v>80</v>
      </c>
      <c r="AY103" s="168" t="s">
        <v>120</v>
      </c>
      <c r="BK103" s="170">
        <f>SUM(BK104:BK107)</f>
        <v>0</v>
      </c>
    </row>
    <row r="104" spans="2:65" s="1" customFormat="1" ht="16.5" customHeight="1">
      <c r="B104" s="32"/>
      <c r="C104" s="173" t="s">
        <v>185</v>
      </c>
      <c r="D104" s="173" t="s">
        <v>122</v>
      </c>
      <c r="E104" s="174" t="s">
        <v>691</v>
      </c>
      <c r="F104" s="175" t="s">
        <v>692</v>
      </c>
      <c r="G104" s="176" t="s">
        <v>543</v>
      </c>
      <c r="H104" s="177">
        <v>1</v>
      </c>
      <c r="I104" s="178"/>
      <c r="J104" s="179">
        <f>ROUND(I104*H104,2)</f>
        <v>0</v>
      </c>
      <c r="K104" s="175" t="s">
        <v>1</v>
      </c>
      <c r="L104" s="36"/>
      <c r="M104" s="180" t="s">
        <v>1</v>
      </c>
      <c r="N104" s="181" t="s">
        <v>43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127</v>
      </c>
      <c r="AT104" s="15" t="s">
        <v>122</v>
      </c>
      <c r="AU104" s="15" t="s">
        <v>82</v>
      </c>
      <c r="AY104" s="15" t="s">
        <v>120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80</v>
      </c>
      <c r="BK104" s="184">
        <f>ROUND(I104*H104,2)</f>
        <v>0</v>
      </c>
      <c r="BL104" s="15" t="s">
        <v>127</v>
      </c>
      <c r="BM104" s="15" t="s">
        <v>693</v>
      </c>
    </row>
    <row r="105" spans="2:65" s="1" customFormat="1">
      <c r="B105" s="32"/>
      <c r="C105" s="33"/>
      <c r="D105" s="185" t="s">
        <v>129</v>
      </c>
      <c r="E105" s="33"/>
      <c r="F105" s="186" t="s">
        <v>692</v>
      </c>
      <c r="G105" s="33"/>
      <c r="H105" s="33"/>
      <c r="I105" s="101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129</v>
      </c>
      <c r="AU105" s="15" t="s">
        <v>82</v>
      </c>
    </row>
    <row r="106" spans="2:65" s="1" customFormat="1" ht="16.5" customHeight="1">
      <c r="B106" s="32"/>
      <c r="C106" s="173" t="s">
        <v>162</v>
      </c>
      <c r="D106" s="173" t="s">
        <v>122</v>
      </c>
      <c r="E106" s="174" t="s">
        <v>694</v>
      </c>
      <c r="F106" s="175" t="s">
        <v>695</v>
      </c>
      <c r="G106" s="176" t="s">
        <v>543</v>
      </c>
      <c r="H106" s="177">
        <v>1</v>
      </c>
      <c r="I106" s="178"/>
      <c r="J106" s="179">
        <f>ROUND(I106*H106,2)</f>
        <v>0</v>
      </c>
      <c r="K106" s="175" t="s">
        <v>1</v>
      </c>
      <c r="L106" s="36"/>
      <c r="M106" s="180" t="s">
        <v>1</v>
      </c>
      <c r="N106" s="181" t="s">
        <v>43</v>
      </c>
      <c r="O106" s="58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5" t="s">
        <v>127</v>
      </c>
      <c r="AT106" s="15" t="s">
        <v>122</v>
      </c>
      <c r="AU106" s="15" t="s">
        <v>82</v>
      </c>
      <c r="AY106" s="15" t="s">
        <v>120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80</v>
      </c>
      <c r="BK106" s="184">
        <f>ROUND(I106*H106,2)</f>
        <v>0</v>
      </c>
      <c r="BL106" s="15" t="s">
        <v>127</v>
      </c>
      <c r="BM106" s="15" t="s">
        <v>696</v>
      </c>
    </row>
    <row r="107" spans="2:65" s="1" customFormat="1">
      <c r="B107" s="32"/>
      <c r="C107" s="33"/>
      <c r="D107" s="185" t="s">
        <v>129</v>
      </c>
      <c r="E107" s="33"/>
      <c r="F107" s="186" t="s">
        <v>695</v>
      </c>
      <c r="G107" s="33"/>
      <c r="H107" s="33"/>
      <c r="I107" s="101"/>
      <c r="J107" s="33"/>
      <c r="K107" s="33"/>
      <c r="L107" s="36"/>
      <c r="M107" s="187"/>
      <c r="N107" s="58"/>
      <c r="O107" s="58"/>
      <c r="P107" s="58"/>
      <c r="Q107" s="58"/>
      <c r="R107" s="58"/>
      <c r="S107" s="58"/>
      <c r="T107" s="59"/>
      <c r="AT107" s="15" t="s">
        <v>129</v>
      </c>
      <c r="AU107" s="15" t="s">
        <v>82</v>
      </c>
    </row>
    <row r="108" spans="2:65" s="10" customFormat="1" ht="22.95" customHeight="1">
      <c r="B108" s="157"/>
      <c r="C108" s="158"/>
      <c r="D108" s="159" t="s">
        <v>71</v>
      </c>
      <c r="E108" s="171" t="s">
        <v>697</v>
      </c>
      <c r="F108" s="171" t="s">
        <v>698</v>
      </c>
      <c r="G108" s="158"/>
      <c r="H108" s="158"/>
      <c r="I108" s="161"/>
      <c r="J108" s="172">
        <f>BK108</f>
        <v>0</v>
      </c>
      <c r="K108" s="158"/>
      <c r="L108" s="163"/>
      <c r="M108" s="164"/>
      <c r="N108" s="165"/>
      <c r="O108" s="165"/>
      <c r="P108" s="166">
        <f>SUM(P109:P110)</f>
        <v>0</v>
      </c>
      <c r="Q108" s="165"/>
      <c r="R108" s="166">
        <f>SUM(R109:R110)</f>
        <v>0</v>
      </c>
      <c r="S108" s="165"/>
      <c r="T108" s="167">
        <f>SUM(T109:T110)</f>
        <v>0</v>
      </c>
      <c r="AR108" s="168" t="s">
        <v>131</v>
      </c>
      <c r="AT108" s="169" t="s">
        <v>71</v>
      </c>
      <c r="AU108" s="169" t="s">
        <v>80</v>
      </c>
      <c r="AY108" s="168" t="s">
        <v>120</v>
      </c>
      <c r="BK108" s="170">
        <f>SUM(BK109:BK110)</f>
        <v>0</v>
      </c>
    </row>
    <row r="109" spans="2:65" s="1" customFormat="1" ht="16.5" customHeight="1">
      <c r="B109" s="32"/>
      <c r="C109" s="173" t="s">
        <v>168</v>
      </c>
      <c r="D109" s="173" t="s">
        <v>122</v>
      </c>
      <c r="E109" s="174" t="s">
        <v>699</v>
      </c>
      <c r="F109" s="175" t="s">
        <v>700</v>
      </c>
      <c r="G109" s="176" t="s">
        <v>543</v>
      </c>
      <c r="H109" s="177">
        <v>1</v>
      </c>
      <c r="I109" s="178"/>
      <c r="J109" s="179">
        <f>ROUND(I109*H109,2)</f>
        <v>0</v>
      </c>
      <c r="K109" s="175" t="s">
        <v>1</v>
      </c>
      <c r="L109" s="36"/>
      <c r="M109" s="180" t="s">
        <v>1</v>
      </c>
      <c r="N109" s="181" t="s">
        <v>43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127</v>
      </c>
      <c r="AT109" s="15" t="s">
        <v>122</v>
      </c>
      <c r="AU109" s="15" t="s">
        <v>82</v>
      </c>
      <c r="AY109" s="15" t="s">
        <v>120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80</v>
      </c>
      <c r="BK109" s="184">
        <f>ROUND(I109*H109,2)</f>
        <v>0</v>
      </c>
      <c r="BL109" s="15" t="s">
        <v>127</v>
      </c>
      <c r="BM109" s="15" t="s">
        <v>701</v>
      </c>
    </row>
    <row r="110" spans="2:65" s="1" customFormat="1">
      <c r="B110" s="32"/>
      <c r="C110" s="33"/>
      <c r="D110" s="185" t="s">
        <v>129</v>
      </c>
      <c r="E110" s="33"/>
      <c r="F110" s="186" t="s">
        <v>700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129</v>
      </c>
      <c r="AU110" s="15" t="s">
        <v>82</v>
      </c>
    </row>
    <row r="111" spans="2:65" s="10" customFormat="1" ht="22.95" customHeight="1">
      <c r="B111" s="157"/>
      <c r="C111" s="158"/>
      <c r="D111" s="159" t="s">
        <v>71</v>
      </c>
      <c r="E111" s="171" t="s">
        <v>702</v>
      </c>
      <c r="F111" s="171" t="s">
        <v>703</v>
      </c>
      <c r="G111" s="158"/>
      <c r="H111" s="158"/>
      <c r="I111" s="161"/>
      <c r="J111" s="172">
        <f>BK111</f>
        <v>0</v>
      </c>
      <c r="K111" s="158"/>
      <c r="L111" s="163"/>
      <c r="M111" s="164"/>
      <c r="N111" s="165"/>
      <c r="O111" s="165"/>
      <c r="P111" s="166">
        <f>SUM(P112:P115)</f>
        <v>0</v>
      </c>
      <c r="Q111" s="165"/>
      <c r="R111" s="166">
        <f>SUM(R112:R115)</f>
        <v>0</v>
      </c>
      <c r="S111" s="165"/>
      <c r="T111" s="167">
        <f>SUM(T112:T115)</f>
        <v>0</v>
      </c>
      <c r="AR111" s="168" t="s">
        <v>131</v>
      </c>
      <c r="AT111" s="169" t="s">
        <v>71</v>
      </c>
      <c r="AU111" s="169" t="s">
        <v>80</v>
      </c>
      <c r="AY111" s="168" t="s">
        <v>120</v>
      </c>
      <c r="BK111" s="170">
        <f>SUM(BK112:BK115)</f>
        <v>0</v>
      </c>
    </row>
    <row r="112" spans="2:65" s="1" customFormat="1" ht="16.5" customHeight="1">
      <c r="B112" s="32"/>
      <c r="C112" s="173" t="s">
        <v>174</v>
      </c>
      <c r="D112" s="173" t="s">
        <v>122</v>
      </c>
      <c r="E112" s="174" t="s">
        <v>704</v>
      </c>
      <c r="F112" s="175" t="s">
        <v>705</v>
      </c>
      <c r="G112" s="176" t="s">
        <v>543</v>
      </c>
      <c r="H112" s="177">
        <v>1</v>
      </c>
      <c r="I112" s="178"/>
      <c r="J112" s="179">
        <f>ROUND(I112*H112,2)</f>
        <v>0</v>
      </c>
      <c r="K112" s="175" t="s">
        <v>1</v>
      </c>
      <c r="L112" s="36"/>
      <c r="M112" s="180" t="s">
        <v>1</v>
      </c>
      <c r="N112" s="181" t="s">
        <v>43</v>
      </c>
      <c r="O112" s="58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5" t="s">
        <v>127</v>
      </c>
      <c r="AT112" s="15" t="s">
        <v>122</v>
      </c>
      <c r="AU112" s="15" t="s">
        <v>82</v>
      </c>
      <c r="AY112" s="15" t="s">
        <v>120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80</v>
      </c>
      <c r="BK112" s="184">
        <f>ROUND(I112*H112,2)</f>
        <v>0</v>
      </c>
      <c r="BL112" s="15" t="s">
        <v>127</v>
      </c>
      <c r="BM112" s="15" t="s">
        <v>706</v>
      </c>
    </row>
    <row r="113" spans="2:65" s="1" customFormat="1">
      <c r="B113" s="32"/>
      <c r="C113" s="33"/>
      <c r="D113" s="185" t="s">
        <v>129</v>
      </c>
      <c r="E113" s="33"/>
      <c r="F113" s="186" t="s">
        <v>705</v>
      </c>
      <c r="G113" s="33"/>
      <c r="H113" s="33"/>
      <c r="I113" s="101"/>
      <c r="J113" s="33"/>
      <c r="K113" s="33"/>
      <c r="L113" s="36"/>
      <c r="M113" s="187"/>
      <c r="N113" s="58"/>
      <c r="O113" s="58"/>
      <c r="P113" s="58"/>
      <c r="Q113" s="58"/>
      <c r="R113" s="58"/>
      <c r="S113" s="58"/>
      <c r="T113" s="59"/>
      <c r="AT113" s="15" t="s">
        <v>129</v>
      </c>
      <c r="AU113" s="15" t="s">
        <v>82</v>
      </c>
    </row>
    <row r="114" spans="2:65" s="1" customFormat="1" ht="16.5" customHeight="1">
      <c r="B114" s="32"/>
      <c r="C114" s="173" t="s">
        <v>180</v>
      </c>
      <c r="D114" s="173" t="s">
        <v>122</v>
      </c>
      <c r="E114" s="174" t="s">
        <v>707</v>
      </c>
      <c r="F114" s="175" t="s">
        <v>708</v>
      </c>
      <c r="G114" s="176" t="s">
        <v>543</v>
      </c>
      <c r="H114" s="177">
        <v>1</v>
      </c>
      <c r="I114" s="178"/>
      <c r="J114" s="179">
        <f>ROUND(I114*H114,2)</f>
        <v>0</v>
      </c>
      <c r="K114" s="175" t="s">
        <v>1</v>
      </c>
      <c r="L114" s="36"/>
      <c r="M114" s="180" t="s">
        <v>1</v>
      </c>
      <c r="N114" s="181" t="s">
        <v>43</v>
      </c>
      <c r="O114" s="58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15" t="s">
        <v>127</v>
      </c>
      <c r="AT114" s="15" t="s">
        <v>122</v>
      </c>
      <c r="AU114" s="15" t="s">
        <v>82</v>
      </c>
      <c r="AY114" s="15" t="s">
        <v>120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80</v>
      </c>
      <c r="BK114" s="184">
        <f>ROUND(I114*H114,2)</f>
        <v>0</v>
      </c>
      <c r="BL114" s="15" t="s">
        <v>127</v>
      </c>
      <c r="BM114" s="15" t="s">
        <v>709</v>
      </c>
    </row>
    <row r="115" spans="2:65" s="1" customFormat="1">
      <c r="B115" s="32"/>
      <c r="C115" s="33"/>
      <c r="D115" s="185" t="s">
        <v>129</v>
      </c>
      <c r="E115" s="33"/>
      <c r="F115" s="186" t="s">
        <v>708</v>
      </c>
      <c r="G115" s="33"/>
      <c r="H115" s="33"/>
      <c r="I115" s="101"/>
      <c r="J115" s="33"/>
      <c r="K115" s="33"/>
      <c r="L115" s="36"/>
      <c r="M115" s="230"/>
      <c r="N115" s="231"/>
      <c r="O115" s="231"/>
      <c r="P115" s="231"/>
      <c r="Q115" s="231"/>
      <c r="R115" s="231"/>
      <c r="S115" s="231"/>
      <c r="T115" s="232"/>
      <c r="AT115" s="15" t="s">
        <v>129</v>
      </c>
      <c r="AU115" s="15" t="s">
        <v>82</v>
      </c>
    </row>
    <row r="116" spans="2:65" s="1" customFormat="1" ht="6.9" customHeight="1">
      <c r="B116" s="44"/>
      <c r="C116" s="45"/>
      <c r="D116" s="45"/>
      <c r="E116" s="45"/>
      <c r="F116" s="45"/>
      <c r="G116" s="45"/>
      <c r="H116" s="45"/>
      <c r="I116" s="123"/>
      <c r="J116" s="45"/>
      <c r="K116" s="45"/>
      <c r="L116" s="36"/>
    </row>
  </sheetData>
  <autoFilter ref="C84:K115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6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767-01 - IO 01 - Dešťová ...</vt:lpstr>
      <vt:lpstr>767-10 - VON - Vedlejší a...</vt:lpstr>
      <vt:lpstr>'767-01 - IO 01 - Dešťová ...'!Názvy_tisku</vt:lpstr>
      <vt:lpstr>'767-10 - VON - Vedlejší a...'!Názvy_tisku</vt:lpstr>
      <vt:lpstr>'Rekapitulace stavby'!Názvy_tisku</vt:lpstr>
      <vt:lpstr>'767-01 - IO 01 - Dešťová ...'!Oblast_tisku</vt:lpstr>
      <vt:lpstr>'767-10 - VON - Vedlejší 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Jan Prucek</cp:lastModifiedBy>
  <cp:lastPrinted>2022-04-07T03:20:24Z</cp:lastPrinted>
  <dcterms:created xsi:type="dcterms:W3CDTF">2019-06-25T12:26:43Z</dcterms:created>
  <dcterms:modified xsi:type="dcterms:W3CDTF">2022-05-20T09:23:24Z</dcterms:modified>
</cp:coreProperties>
</file>